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285" windowWidth="16155" windowHeight="10575" activeTab="0"/>
  </bookViews>
  <sheets>
    <sheet name="CHOA Budget" sheetId="1" r:id="rId1"/>
    <sheet name="Salary Work" sheetId="2" r:id="rId2"/>
  </sheets>
  <definedNames>
    <definedName name="_xlnm.Print_Area" localSheetId="0">'CHOA Budget'!$A$1:$AH$86</definedName>
    <definedName name="Print_Area_MI">#REF!</definedName>
    <definedName name="Print_Titles_MI">#REF!</definedName>
    <definedName name="PRSALARY">#REF!</definedName>
  </definedNames>
  <calcPr fullCalcOnLoad="1"/>
</workbook>
</file>

<file path=xl/sharedStrings.xml><?xml version="1.0" encoding="utf-8"?>
<sst xmlns="http://schemas.openxmlformats.org/spreadsheetml/2006/main" count="139" uniqueCount="57">
  <si>
    <t>Name</t>
  </si>
  <si>
    <t>%</t>
  </si>
  <si>
    <t>Effort</t>
  </si>
  <si>
    <t>Salary</t>
  </si>
  <si>
    <t>Requested</t>
  </si>
  <si>
    <t>Fringes</t>
  </si>
  <si>
    <t>Totals</t>
  </si>
  <si>
    <t>Start Date</t>
  </si>
  <si>
    <t>Year 1</t>
  </si>
  <si>
    <t>Total</t>
  </si>
  <si>
    <t>Fringe</t>
  </si>
  <si>
    <t>Year 2</t>
  </si>
  <si>
    <t>Year 3</t>
  </si>
  <si>
    <t>Year 4</t>
  </si>
  <si>
    <t>Year 5</t>
  </si>
  <si>
    <t>months @</t>
  </si>
  <si>
    <t>Equipment</t>
  </si>
  <si>
    <t>Travel</t>
  </si>
  <si>
    <t>Patient Care- Outpt</t>
  </si>
  <si>
    <t>Alterations/Renovations</t>
  </si>
  <si>
    <t>Other</t>
  </si>
  <si>
    <t>Subtotal, Direct Costs</t>
  </si>
  <si>
    <t>Consortium/Contractual</t>
  </si>
  <si>
    <t>Direct Costs</t>
  </si>
  <si>
    <t>Indirect Costs</t>
  </si>
  <si>
    <t>Total Direct Costs</t>
  </si>
  <si>
    <t>[Indirect Cost Base]</t>
  </si>
  <si>
    <t>Grand Total</t>
  </si>
  <si>
    <t>Check Total</t>
  </si>
  <si>
    <t>Difference</t>
  </si>
  <si>
    <t>Modular Calculations</t>
  </si>
  <si>
    <r>
      <t>Indirect Rate</t>
    </r>
    <r>
      <rPr>
        <sz val="10"/>
        <rFont val="Arial"/>
        <family val="0"/>
      </rPr>
      <t xml:space="preserve"> ============================&gt;</t>
    </r>
  </si>
  <si>
    <r>
      <t>Inflated Salary</t>
    </r>
    <r>
      <rPr>
        <sz val="10"/>
        <rFont val="Arial"/>
        <family val="0"/>
      </rPr>
      <t>============&gt; Use 3% Increase by # of Months</t>
    </r>
  </si>
  <si>
    <t>Rates:</t>
  </si>
  <si>
    <t>@</t>
  </si>
  <si>
    <t>Indirect Cost Base</t>
  </si>
  <si>
    <t xml:space="preserve">Salary Inflation </t>
  </si>
  <si>
    <t>Cal</t>
  </si>
  <si>
    <t>Mos</t>
  </si>
  <si>
    <t>Base</t>
  </si>
  <si>
    <t xml:space="preserve">Consultant Costs: </t>
  </si>
  <si>
    <t>Total Personnel w/ PI</t>
  </si>
  <si>
    <t>Personnel:</t>
  </si>
  <si>
    <t>Patient Care- Inpt</t>
  </si>
  <si>
    <t>Inflated</t>
  </si>
  <si>
    <t>Lab Supplies</t>
  </si>
  <si>
    <t xml:space="preserve">Title:  </t>
  </si>
  <si>
    <t xml:space="preserve">PI: </t>
  </si>
  <si>
    <t># of Months before 3% increase</t>
  </si>
  <si>
    <t>through</t>
  </si>
  <si>
    <t>End Date</t>
  </si>
  <si>
    <t>PI</t>
  </si>
  <si>
    <t>Role</t>
  </si>
  <si>
    <t>for PI and post-docs to scientific conferences</t>
  </si>
  <si>
    <t>Publication</t>
  </si>
  <si>
    <r>
      <t>Hybrid Fringe Rate</t>
    </r>
    <r>
      <rPr>
        <sz val="10"/>
        <rFont val="Arial"/>
        <family val="0"/>
      </rPr>
      <t xml:space="preserve"> =============================&gt;</t>
    </r>
  </si>
  <si>
    <t>*PI salary requested: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</si>
</sst>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%"/>
    <numFmt numFmtId="166" formatCode="_(* #,##0.0_);_(* \(#,##0.0\);_(* &quot;-&quot;?_);_(@_)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dd\ mmmm\,\ yyyy"/>
    <numFmt numFmtId="175" formatCode="mm/dd/yy;@"/>
    <numFmt numFmtId="176" formatCode="mm/dd/yy"/>
    <numFmt numFmtId="177" formatCode="mm/dd/yy\ h:mm"/>
    <numFmt numFmtId="178" formatCode="General_)"/>
    <numFmt numFmtId="179" formatCode="dd\-mmm\-yy_)"/>
    <numFmt numFmtId="180" formatCode="hh:mm\ AM/PM_)"/>
    <numFmt numFmtId="181" formatCode="0.00_)"/>
    <numFmt numFmtId="182" formatCode="0_)"/>
    <numFmt numFmtId="183" formatCode="0.0_)"/>
    <numFmt numFmtId="184" formatCode="&quot;$&quot;#,##0.;[Red]\(&quot;$&quot;#,##0."/>
    <numFmt numFmtId="185" formatCode="mmddyy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yy/mm/dd"/>
    <numFmt numFmtId="191" formatCode="0.0"/>
    <numFmt numFmtId="192" formatCode="#,##0._);\(#,##0.\)"/>
    <numFmt numFmtId="193" formatCode="#,##0.\);\(#,##0.\)"/>
    <numFmt numFmtId="194" formatCode="#,##0.;\(#,##0.\)"/>
    <numFmt numFmtId="195" formatCode="#,##0.00;\(#,##0.\)"/>
    <numFmt numFmtId="196" formatCode="#,##0.;\(#,##0\)"/>
    <numFmt numFmtId="197" formatCode="&quot;$&quot;#,##0;[Red]\(&quot;$&quot;#,##0\)"/>
    <numFmt numFmtId="198" formatCode="&quot;$&quot;#,##0.;[Red]\(&quot;$&quot;#,##0\)"/>
    <numFmt numFmtId="199" formatCode="#,##0.\);[Red]\(#,##0.\)"/>
    <numFmt numFmtId="200" formatCode="#,##0\);[Red]\(#,##0.\)"/>
    <numFmt numFmtId="201" formatCode="#,##0.;[Red]\(#,##0.\)"/>
    <numFmt numFmtId="202" formatCode="hh:mm:ss\ AM/PM"/>
    <numFmt numFmtId="203" formatCode="#,##0."/>
    <numFmt numFmtId="204" formatCode="00"/>
    <numFmt numFmtId="205" formatCode="mm/dd/yy\ h:mm:ss"/>
    <numFmt numFmtId="206" formatCode="0.000"/>
    <numFmt numFmtId="207" formatCode="&quot;$&quot;#,##0.00"/>
    <numFmt numFmtId="208" formatCode="[$-409]dddd\,\ mmmm\ dd\,\ yyyy"/>
    <numFmt numFmtId="209" formatCode="m/d/yy;@"/>
  </numFmts>
  <fonts count="48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 MT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u val="single"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4" xfId="0" applyFont="1" applyBorder="1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1" xfId="0" applyNumberFormat="1" applyBorder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41" fontId="2" fillId="0" borderId="0" xfId="0" applyNumberFormat="1" applyFont="1" applyAlignment="1">
      <alignment horizontal="left"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" fillId="0" borderId="15" xfId="0" applyNumberFormat="1" applyFont="1" applyBorder="1" applyAlignment="1">
      <alignment/>
    </xf>
    <xf numFmtId="41" fontId="0" fillId="0" borderId="17" xfId="0" applyNumberForma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1" xfId="0" applyBorder="1" applyAlignment="1">
      <alignment horizontal="left"/>
    </xf>
    <xf numFmtId="41" fontId="0" fillId="0" borderId="0" xfId="0" applyNumberFormat="1" applyAlignment="1">
      <alignment horizontal="left"/>
    </xf>
    <xf numFmtId="41" fontId="1" fillId="0" borderId="0" xfId="0" applyNumberFormat="1" applyFont="1" applyAlignment="1">
      <alignment horizontal="left"/>
    </xf>
    <xf numFmtId="43" fontId="0" fillId="0" borderId="12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0" fontId="2" fillId="0" borderId="11" xfId="0" applyFont="1" applyBorder="1" applyAlignment="1">
      <alignment horizontal="left"/>
    </xf>
    <xf numFmtId="0" fontId="2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168" fontId="0" fillId="0" borderId="0" xfId="42" applyNumberFormat="1" applyFont="1" applyAlignment="1">
      <alignment/>
    </xf>
    <xf numFmtId="168" fontId="0" fillId="0" borderId="0" xfId="42" applyNumberFormat="1" applyFont="1" applyBorder="1" applyAlignment="1">
      <alignment/>
    </xf>
    <xf numFmtId="168" fontId="0" fillId="0" borderId="15" xfId="42" applyNumberFormat="1" applyFont="1" applyBorder="1" applyAlignment="1">
      <alignment/>
    </xf>
    <xf numFmtId="168" fontId="0" fillId="0" borderId="19" xfId="42" applyNumberFormat="1" applyFont="1" applyBorder="1" applyAlignment="1">
      <alignment/>
    </xf>
    <xf numFmtId="168" fontId="0" fillId="0" borderId="17" xfId="42" applyNumberFormat="1" applyFont="1" applyBorder="1" applyAlignment="1">
      <alignment/>
    </xf>
    <xf numFmtId="168" fontId="0" fillId="0" borderId="15" xfId="42" applyNumberFormat="1" applyFont="1" applyFill="1" applyBorder="1" applyAlignment="1">
      <alignment/>
    </xf>
    <xf numFmtId="168" fontId="0" fillId="0" borderId="0" xfId="42" applyNumberFormat="1" applyFont="1" applyFill="1" applyAlignment="1">
      <alignment/>
    </xf>
    <xf numFmtId="168" fontId="0" fillId="0" borderId="20" xfId="42" applyNumberFormat="1" applyFont="1" applyFill="1" applyBorder="1" applyAlignment="1">
      <alignment/>
    </xf>
    <xf numFmtId="168" fontId="0" fillId="0" borderId="12" xfId="42" applyNumberFormat="1" applyFont="1" applyBorder="1" applyAlignment="1">
      <alignment/>
    </xf>
    <xf numFmtId="168" fontId="1" fillId="0" borderId="0" xfId="42" applyNumberFormat="1" applyFont="1" applyAlignment="1">
      <alignment/>
    </xf>
    <xf numFmtId="168" fontId="1" fillId="0" borderId="15" xfId="42" applyNumberFormat="1" applyFont="1" applyBorder="1" applyAlignment="1">
      <alignment/>
    </xf>
    <xf numFmtId="168" fontId="0" fillId="33" borderId="12" xfId="42" applyNumberFormat="1" applyFont="1" applyFill="1" applyBorder="1" applyAlignment="1">
      <alignment/>
    </xf>
    <xf numFmtId="168" fontId="0" fillId="33" borderId="17" xfId="42" applyNumberFormat="1" applyFont="1" applyFill="1" applyBorder="1" applyAlignment="1">
      <alignment/>
    </xf>
    <xf numFmtId="168" fontId="0" fillId="33" borderId="0" xfId="42" applyNumberFormat="1" applyFont="1" applyFill="1" applyBorder="1" applyAlignment="1">
      <alignment/>
    </xf>
    <xf numFmtId="168" fontId="2" fillId="33" borderId="15" xfId="42" applyNumberFormat="1" applyFont="1" applyFill="1" applyBorder="1" applyAlignment="1">
      <alignment/>
    </xf>
    <xf numFmtId="168" fontId="2" fillId="33" borderId="0" xfId="42" applyNumberFormat="1" applyFont="1" applyFill="1" applyBorder="1" applyAlignment="1">
      <alignment/>
    </xf>
    <xf numFmtId="168" fontId="3" fillId="33" borderId="0" xfId="42" applyNumberFormat="1" applyFont="1" applyFill="1" applyBorder="1" applyAlignment="1">
      <alignment/>
    </xf>
    <xf numFmtId="168" fontId="0" fillId="33" borderId="15" xfId="42" applyNumberFormat="1" applyFont="1" applyFill="1" applyBorder="1" applyAlignment="1">
      <alignment/>
    </xf>
    <xf numFmtId="168" fontId="2" fillId="33" borderId="0" xfId="42" applyNumberFormat="1" applyFont="1" applyFill="1" applyBorder="1" applyAlignment="1">
      <alignment/>
    </xf>
    <xf numFmtId="168" fontId="2" fillId="33" borderId="15" xfId="42" applyNumberFormat="1" applyFont="1" applyFill="1" applyBorder="1" applyAlignment="1">
      <alignment/>
    </xf>
    <xf numFmtId="168" fontId="0" fillId="33" borderId="11" xfId="42" applyNumberFormat="1" applyFont="1" applyFill="1" applyBorder="1" applyAlignment="1">
      <alignment/>
    </xf>
    <xf numFmtId="168" fontId="2" fillId="33" borderId="11" xfId="42" applyNumberFormat="1" applyFont="1" applyFill="1" applyBorder="1" applyAlignment="1">
      <alignment/>
    </xf>
    <xf numFmtId="168" fontId="2" fillId="33" borderId="20" xfId="42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168" fontId="0" fillId="0" borderId="0" xfId="0" applyNumberFormat="1" applyAlignment="1">
      <alignment/>
    </xf>
    <xf numFmtId="168" fontId="1" fillId="0" borderId="15" xfId="42" applyNumberFormat="1" applyFont="1" applyFill="1" applyBorder="1" applyAlignment="1">
      <alignment/>
    </xf>
    <xf numFmtId="168" fontId="0" fillId="0" borderId="20" xfId="42" applyNumberFormat="1" applyFont="1" applyFill="1" applyBorder="1" applyAlignment="1">
      <alignment/>
    </xf>
    <xf numFmtId="168" fontId="0" fillId="0" borderId="11" xfId="42" applyNumberFormat="1" applyFont="1" applyFill="1" applyBorder="1" applyAlignment="1">
      <alignment/>
    </xf>
    <xf numFmtId="9" fontId="0" fillId="0" borderId="0" xfId="0" applyNumberForma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5" fontId="0" fillId="0" borderId="11" xfId="0" applyNumberForma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168" fontId="0" fillId="0" borderId="0" xfId="42" applyNumberFormat="1" applyFont="1" applyFill="1" applyBorder="1" applyAlignment="1">
      <alignment/>
    </xf>
    <xf numFmtId="168" fontId="2" fillId="0" borderId="15" xfId="42" applyNumberFormat="1" applyFont="1" applyFill="1" applyBorder="1" applyAlignment="1">
      <alignment/>
    </xf>
    <xf numFmtId="9" fontId="0" fillId="0" borderId="0" xfId="0" applyNumberFormat="1" applyAlignment="1" applyProtection="1">
      <alignment readingOrder="1"/>
      <protection locked="0"/>
    </xf>
    <xf numFmtId="9" fontId="0" fillId="0" borderId="0" xfId="0" applyNumberFormat="1" applyAlignment="1" applyProtection="1">
      <alignment horizontal="right" readingOrder="1"/>
      <protection locked="0"/>
    </xf>
    <xf numFmtId="0" fontId="0" fillId="0" borderId="0" xfId="0" applyNumberFormat="1" applyAlignment="1" applyProtection="1">
      <alignment horizontal="right" readingOrder="1"/>
      <protection locked="0"/>
    </xf>
    <xf numFmtId="1" fontId="0" fillId="0" borderId="0" xfId="0" applyNumberFormat="1" applyAlignment="1" applyProtection="1">
      <alignment horizontal="right" readingOrder="1"/>
      <protection locked="0"/>
    </xf>
    <xf numFmtId="0" fontId="0" fillId="0" borderId="0" xfId="0" applyNumberFormat="1" applyAlignment="1" applyProtection="1">
      <alignment readingOrder="1"/>
      <protection locked="0"/>
    </xf>
    <xf numFmtId="0" fontId="0" fillId="0" borderId="0" xfId="0" applyFill="1" applyAlignment="1" applyProtection="1">
      <alignment horizontal="right" readingOrder="1"/>
      <protection locked="0"/>
    </xf>
    <xf numFmtId="1" fontId="0" fillId="0" borderId="0" xfId="0" applyNumberFormat="1" applyFill="1" applyAlignment="1" applyProtection="1">
      <alignment horizontal="right" readingOrder="1"/>
      <protection locked="0"/>
    </xf>
    <xf numFmtId="0" fontId="0" fillId="0" borderId="0" xfId="0" applyFill="1" applyAlignment="1" applyProtection="1">
      <alignment readingOrder="1"/>
      <protection locked="0"/>
    </xf>
    <xf numFmtId="9" fontId="0" fillId="0" borderId="0" xfId="0" applyNumberFormat="1" applyAlignment="1">
      <alignment/>
    </xf>
    <xf numFmtId="168" fontId="0" fillId="0" borderId="14" xfId="42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168" fontId="0" fillId="0" borderId="19" xfId="42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43" fontId="0" fillId="0" borderId="0" xfId="0" applyNumberFormat="1" applyFill="1" applyAlignment="1">
      <alignment/>
    </xf>
    <xf numFmtId="168" fontId="0" fillId="0" borderId="14" xfId="42" applyNumberFormat="1" applyFont="1" applyBorder="1" applyAlignment="1">
      <alignment/>
    </xf>
    <xf numFmtId="41" fontId="0" fillId="0" borderId="14" xfId="0" applyNumberFormat="1" applyBorder="1" applyAlignment="1">
      <alignment/>
    </xf>
    <xf numFmtId="0" fontId="8" fillId="34" borderId="0" xfId="0" applyFont="1" applyFill="1" applyAlignment="1">
      <alignment horizontal="left"/>
    </xf>
    <xf numFmtId="168" fontId="0" fillId="34" borderId="15" xfId="42" applyNumberFormat="1" applyFont="1" applyFill="1" applyBorder="1" applyAlignment="1">
      <alignment/>
    </xf>
    <xf numFmtId="168" fontId="0" fillId="0" borderId="11" xfId="42" applyNumberFormat="1" applyFont="1" applyFill="1" applyBorder="1" applyAlignment="1">
      <alignment/>
    </xf>
    <xf numFmtId="168" fontId="1" fillId="0" borderId="0" xfId="42" applyNumberFormat="1" applyFont="1" applyBorder="1" applyAlignment="1">
      <alignment/>
    </xf>
    <xf numFmtId="4" fontId="0" fillId="0" borderId="0" xfId="0" applyNumberFormat="1" applyFill="1" applyAlignment="1">
      <alignment/>
    </xf>
    <xf numFmtId="168" fontId="0" fillId="34" borderId="15" xfId="42" applyNumberFormat="1" applyFont="1" applyFill="1" applyBorder="1" applyAlignment="1" applyProtection="1">
      <alignment/>
      <protection locked="0"/>
    </xf>
    <xf numFmtId="168" fontId="11" fillId="0" borderId="0" xfId="42" applyNumberFormat="1" applyFont="1" applyFill="1" applyBorder="1" applyAlignment="1">
      <alignment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>
      <alignment/>
    </xf>
    <xf numFmtId="3" fontId="0" fillId="0" borderId="0" xfId="42" applyNumberFormat="1" applyFont="1" applyFill="1" applyAlignment="1">
      <alignment/>
    </xf>
    <xf numFmtId="3" fontId="0" fillId="0" borderId="0" xfId="0" applyNumberFormat="1" applyFill="1" applyAlignment="1">
      <alignment/>
    </xf>
    <xf numFmtId="168" fontId="13" fillId="0" borderId="0" xfId="42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1" fontId="12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168" fontId="13" fillId="0" borderId="0" xfId="42" applyNumberFormat="1" applyFont="1" applyFill="1" applyBorder="1" applyAlignment="1">
      <alignment/>
    </xf>
    <xf numFmtId="168" fontId="12" fillId="0" borderId="0" xfId="42" applyNumberFormat="1" applyFont="1" applyFill="1" applyBorder="1" applyAlignment="1">
      <alignment/>
    </xf>
    <xf numFmtId="168" fontId="12" fillId="0" borderId="0" xfId="42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91" fontId="0" fillId="0" borderId="0" xfId="0" applyNumberFormat="1" applyFill="1" applyAlignment="1">
      <alignment/>
    </xf>
    <xf numFmtId="191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34" borderId="0" xfId="0" applyFill="1" applyAlignment="1">
      <alignment/>
    </xf>
    <xf numFmtId="41" fontId="0" fillId="34" borderId="21" xfId="0" applyNumberFormat="1" applyFill="1" applyBorder="1" applyAlignment="1">
      <alignment/>
    </xf>
    <xf numFmtId="14" fontId="0" fillId="0" borderId="0" xfId="0" applyNumberFormat="1" applyAlignment="1">
      <alignment/>
    </xf>
    <xf numFmtId="9" fontId="0" fillId="0" borderId="14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Fill="1" applyAlignment="1">
      <alignment/>
    </xf>
    <xf numFmtId="168" fontId="0" fillId="0" borderId="0" xfId="42" applyNumberFormat="1" applyFont="1" applyFill="1" applyAlignment="1">
      <alignment/>
    </xf>
    <xf numFmtId="168" fontId="0" fillId="0" borderId="15" xfId="42" applyNumberFormat="1" applyFont="1" applyFill="1" applyBorder="1" applyAlignment="1">
      <alignment/>
    </xf>
    <xf numFmtId="168" fontId="0" fillId="0" borderId="0" xfId="42" applyNumberFormat="1" applyFont="1" applyFill="1" applyBorder="1" applyAlignment="1">
      <alignment/>
    </xf>
    <xf numFmtId="168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3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168" fontId="0" fillId="0" borderId="0" xfId="0" applyNumberFormat="1" applyFill="1" applyAlignment="1">
      <alignment/>
    </xf>
    <xf numFmtId="41" fontId="8" fillId="0" borderId="0" xfId="0" applyNumberFormat="1" applyFont="1" applyAlignment="1">
      <alignment horizontal="left"/>
    </xf>
    <xf numFmtId="2" fontId="8" fillId="0" borderId="0" xfId="0" applyNumberFormat="1" applyFont="1" applyBorder="1" applyAlignment="1" applyProtection="1">
      <alignment readingOrder="1"/>
      <protection locked="0"/>
    </xf>
    <xf numFmtId="41" fontId="8" fillId="0" borderId="0" xfId="0" applyNumberFormat="1" applyFont="1" applyFill="1" applyAlignment="1">
      <alignment/>
    </xf>
    <xf numFmtId="168" fontId="8" fillId="0" borderId="0" xfId="42" applyNumberFormat="1" applyFont="1" applyFill="1" applyAlignment="1">
      <alignment/>
    </xf>
    <xf numFmtId="168" fontId="8" fillId="0" borderId="15" xfId="42" applyNumberFormat="1" applyFont="1" applyFill="1" applyBorder="1" applyAlignment="1">
      <alignment/>
    </xf>
    <xf numFmtId="168" fontId="8" fillId="0" borderId="0" xfId="42" applyNumberFormat="1" applyFont="1" applyFill="1" applyBorder="1" applyAlignment="1">
      <alignment/>
    </xf>
    <xf numFmtId="168" fontId="8" fillId="0" borderId="0" xfId="42" applyNumberFormat="1" applyFont="1" applyAlignment="1">
      <alignment/>
    </xf>
    <xf numFmtId="41" fontId="8" fillId="0" borderId="0" xfId="0" applyNumberFormat="1" applyFont="1" applyAlignment="1">
      <alignment/>
    </xf>
    <xf numFmtId="2" fontId="8" fillId="0" borderId="0" xfId="0" applyNumberFormat="1" applyFont="1" applyFill="1" applyBorder="1" applyAlignment="1" applyProtection="1">
      <alignment readingOrder="1"/>
      <protection locked="0"/>
    </xf>
    <xf numFmtId="4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8" fontId="8" fillId="0" borderId="15" xfId="42" applyNumberFormat="1" applyFont="1" applyBorder="1" applyAlignment="1">
      <alignment/>
    </xf>
    <xf numFmtId="168" fontId="8" fillId="0" borderId="0" xfId="42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/>
    </xf>
    <xf numFmtId="168" fontId="0" fillId="0" borderId="14" xfId="42" applyNumberFormat="1" applyFont="1" applyFill="1" applyBorder="1" applyAlignment="1" applyProtection="1">
      <alignment/>
      <protection locked="0"/>
    </xf>
    <xf numFmtId="168" fontId="0" fillId="0" borderId="0" xfId="42" applyNumberFormat="1" applyFont="1" applyFill="1" applyBorder="1" applyAlignment="1" applyProtection="1">
      <alignment/>
      <protection locked="0"/>
    </xf>
    <xf numFmtId="0" fontId="2" fillId="34" borderId="0" xfId="0" applyFont="1" applyFill="1" applyAlignment="1">
      <alignment/>
    </xf>
    <xf numFmtId="165" fontId="0" fillId="0" borderId="0" xfId="0" applyNumberFormat="1" applyFill="1" applyBorder="1" applyAlignment="1">
      <alignment/>
    </xf>
    <xf numFmtId="0" fontId="8" fillId="0" borderId="0" xfId="0" applyFont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8" fontId="0" fillId="0" borderId="15" xfId="42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1" fontId="2" fillId="34" borderId="0" xfId="0" applyNumberFormat="1" applyFont="1" applyFill="1" applyAlignment="1">
      <alignment/>
    </xf>
    <xf numFmtId="41" fontId="0" fillId="34" borderId="0" xfId="0" applyNumberFormat="1" applyFill="1" applyAlignment="1">
      <alignment/>
    </xf>
    <xf numFmtId="168" fontId="13" fillId="34" borderId="0" xfId="42" applyNumberFormat="1" applyFont="1" applyFill="1" applyBorder="1" applyAlignment="1">
      <alignment/>
    </xf>
    <xf numFmtId="165" fontId="0" fillId="35" borderId="0" xfId="0" applyNumberFormat="1" applyFill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Fill="1" applyAlignment="1">
      <alignment/>
    </xf>
    <xf numFmtId="10" fontId="0" fillId="0" borderId="11" xfId="0" applyNumberFormat="1" applyFill="1" applyBorder="1" applyAlignment="1">
      <alignment/>
    </xf>
    <xf numFmtId="14" fontId="8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97"/>
  <sheetViews>
    <sheetView tabSelected="1" view="pageBreakPreview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8" sqref="F8"/>
    </sheetView>
  </sheetViews>
  <sheetFormatPr defaultColWidth="8.8515625" defaultRowHeight="12.75"/>
  <cols>
    <col min="1" max="1" width="18.57421875" style="0" customWidth="1"/>
    <col min="2" max="2" width="14.00390625" style="0" customWidth="1"/>
    <col min="3" max="3" width="7.8515625" style="0" customWidth="1"/>
    <col min="4" max="4" width="5.421875" style="0" customWidth="1"/>
    <col min="5" max="5" width="10.28125" style="0" bestFit="1" customWidth="1"/>
    <col min="6" max="6" width="8.28125" style="0" customWidth="1"/>
    <col min="7" max="7" width="9.421875" style="0" customWidth="1"/>
    <col min="8" max="8" width="10.28125" style="0" bestFit="1" customWidth="1"/>
    <col min="9" max="9" width="10.140625" style="0" bestFit="1" customWidth="1"/>
    <col min="10" max="10" width="7.7109375" style="0" customWidth="1"/>
    <col min="11" max="11" width="5.421875" style="0" customWidth="1"/>
    <col min="12" max="14" width="10.140625" style="0" bestFit="1" customWidth="1"/>
    <col min="15" max="15" width="9.140625" style="0" customWidth="1"/>
    <col min="16" max="16" width="7.140625" style="0" bestFit="1" customWidth="1"/>
    <col min="17" max="17" width="5.7109375" style="0" customWidth="1"/>
    <col min="18" max="18" width="10.140625" style="0" bestFit="1" customWidth="1"/>
    <col min="19" max="19" width="11.28125" style="0" bestFit="1" customWidth="1"/>
    <col min="20" max="20" width="10.140625" style="0" bestFit="1" customWidth="1"/>
    <col min="21" max="21" width="9.140625" style="0" customWidth="1"/>
    <col min="22" max="22" width="6.28125" style="0" bestFit="1" customWidth="1"/>
    <col min="23" max="23" width="6.00390625" style="0" customWidth="1"/>
    <col min="24" max="24" width="10.140625" style="0" bestFit="1" customWidth="1"/>
    <col min="25" max="25" width="11.140625" style="0" bestFit="1" customWidth="1"/>
    <col min="26" max="26" width="10.140625" style="0" bestFit="1" customWidth="1"/>
    <col min="27" max="27" width="8.8515625" style="0" bestFit="1" customWidth="1"/>
    <col min="28" max="28" width="6.28125" style="0" bestFit="1" customWidth="1"/>
    <col min="29" max="29" width="5.421875" style="0" customWidth="1"/>
    <col min="30" max="30" width="10.140625" style="0" bestFit="1" customWidth="1"/>
    <col min="31" max="31" width="8.8515625" style="0" customWidth="1"/>
    <col min="32" max="32" width="10.140625" style="0" bestFit="1" customWidth="1"/>
    <col min="33" max="33" width="8.8515625" style="0" bestFit="1" customWidth="1"/>
    <col min="34" max="34" width="10.28125" style="0" bestFit="1" customWidth="1"/>
    <col min="35" max="35" width="13.00390625" style="0" bestFit="1" customWidth="1"/>
    <col min="36" max="36" width="8.8515625" style="0" customWidth="1"/>
    <col min="37" max="37" width="12.421875" style="0" customWidth="1"/>
    <col min="38" max="38" width="9.421875" style="0" bestFit="1" customWidth="1"/>
    <col min="39" max="39" width="9.140625" style="4" customWidth="1"/>
    <col min="40" max="40" width="12.421875" style="54" bestFit="1" customWidth="1"/>
    <col min="41" max="41" width="10.421875" style="11" bestFit="1" customWidth="1"/>
  </cols>
  <sheetData>
    <row r="1" spans="1:2" ht="12.75">
      <c r="A1" s="14" t="s">
        <v>46</v>
      </c>
      <c r="B1" s="14"/>
    </row>
    <row r="2" ht="12.75">
      <c r="B2" s="14"/>
    </row>
    <row r="3" spans="1:32" ht="12.75">
      <c r="A3" s="14" t="s">
        <v>47</v>
      </c>
      <c r="B3" s="14"/>
      <c r="G3" s="88" t="s">
        <v>7</v>
      </c>
      <c r="H3" s="193">
        <v>39904</v>
      </c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</row>
    <row r="4" spans="7:32" ht="12.75">
      <c r="G4" s="15" t="s">
        <v>50</v>
      </c>
      <c r="H4" s="192">
        <f>AF6</f>
        <v>41729</v>
      </c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</row>
    <row r="5" spans="1:33" ht="12.75">
      <c r="A5" s="14" t="s">
        <v>33</v>
      </c>
      <c r="H5" s="185"/>
      <c r="I5" s="186" t="s">
        <v>8</v>
      </c>
      <c r="J5" s="187"/>
      <c r="K5" s="187"/>
      <c r="L5" s="187"/>
      <c r="M5" s="186" t="s">
        <v>11</v>
      </c>
      <c r="N5" s="186"/>
      <c r="O5" s="186"/>
      <c r="P5" s="186"/>
      <c r="Q5" s="186"/>
      <c r="R5" s="187"/>
      <c r="S5" s="186" t="s">
        <v>12</v>
      </c>
      <c r="T5" s="186"/>
      <c r="U5" s="186"/>
      <c r="V5" s="186"/>
      <c r="W5" s="186"/>
      <c r="X5" s="187"/>
      <c r="Y5" s="186" t="s">
        <v>13</v>
      </c>
      <c r="Z5" s="186"/>
      <c r="AA5" s="186"/>
      <c r="AB5" s="186"/>
      <c r="AC5" s="186"/>
      <c r="AD5" s="187"/>
      <c r="AE5" s="186" t="s">
        <v>14</v>
      </c>
      <c r="AF5" s="186"/>
      <c r="AG5" s="17"/>
    </row>
    <row r="6" spans="2:33" ht="12.75">
      <c r="B6" s="95">
        <v>0</v>
      </c>
      <c r="C6" s="95" t="s">
        <v>15</v>
      </c>
      <c r="D6" s="95"/>
      <c r="E6" s="95"/>
      <c r="F6" s="200"/>
      <c r="H6" s="194">
        <f>H3</f>
        <v>39904</v>
      </c>
      <c r="I6" s="178" t="s">
        <v>49</v>
      </c>
      <c r="J6" s="202">
        <f>DATE(YEAR(H3)+1,MONTH(H3),DAY(H3))-1</f>
        <v>40268</v>
      </c>
      <c r="K6" s="202"/>
      <c r="L6" s="196">
        <f>DATE(YEAR(H3)+1,MONTH(H3),DAY(H3))</f>
        <v>40269</v>
      </c>
      <c r="M6" s="179" t="s">
        <v>49</v>
      </c>
      <c r="N6" s="195">
        <f>DATE(YEAR(L6)+1,MONTH(L6),DAY(L6))-1</f>
        <v>40633</v>
      </c>
      <c r="O6" s="180"/>
      <c r="P6" s="180"/>
      <c r="Q6" s="181"/>
      <c r="R6" s="197">
        <f>DATE(YEAR(L6)+1,MONTH(L6),DAY(L6))</f>
        <v>40634</v>
      </c>
      <c r="S6" s="179" t="s">
        <v>49</v>
      </c>
      <c r="T6" s="195">
        <f>DATE(YEAR(R6)+1,MONTH(R6),DAY(R6))-1</f>
        <v>40999</v>
      </c>
      <c r="U6" s="182"/>
      <c r="V6" s="182"/>
      <c r="W6" s="182"/>
      <c r="X6" s="197">
        <f>DATE(YEAR(R6)+1,MONTH(R6),DAY(R6))</f>
        <v>41000</v>
      </c>
      <c r="Y6" s="178" t="s">
        <v>49</v>
      </c>
      <c r="Z6" s="195">
        <f>DATE(YEAR(X6)+1,MONTH(X6),DAY(X6))-1</f>
        <v>41364</v>
      </c>
      <c r="AA6" s="182"/>
      <c r="AB6" s="182"/>
      <c r="AC6" s="182"/>
      <c r="AD6" s="197">
        <f>DATE(YEAR(X6)+1,MONTH(X6),DAY(X6))</f>
        <v>41365</v>
      </c>
      <c r="AE6" s="178" t="s">
        <v>49</v>
      </c>
      <c r="AF6" s="195">
        <f>DATE(YEAR(AD6)+1,MONTH(AD6),DAY(AD6))-1</f>
        <v>41729</v>
      </c>
      <c r="AG6" s="3"/>
    </row>
    <row r="7" spans="2:33" ht="12.75">
      <c r="B7" s="199">
        <v>0</v>
      </c>
      <c r="C7" s="95" t="s">
        <v>15</v>
      </c>
      <c r="D7" s="95"/>
      <c r="E7" s="95"/>
      <c r="F7" s="200"/>
      <c r="G7" s="3"/>
      <c r="M7" s="56"/>
      <c r="R7" s="56"/>
      <c r="T7" s="3"/>
      <c r="U7" s="3"/>
      <c r="V7" s="3"/>
      <c r="W7" s="3"/>
      <c r="X7" s="56"/>
      <c r="Z7" s="3"/>
      <c r="AA7" s="3"/>
      <c r="AB7" s="3"/>
      <c r="AC7" s="3"/>
      <c r="AD7" s="56"/>
      <c r="AF7" s="3"/>
      <c r="AG7" s="3"/>
    </row>
    <row r="8" spans="9:33" ht="12.75">
      <c r="I8" s="96"/>
      <c r="M8" s="96"/>
      <c r="N8" s="95"/>
      <c r="O8" s="95"/>
      <c r="P8" s="95"/>
      <c r="Q8" s="95"/>
      <c r="R8" s="96"/>
      <c r="T8" s="95"/>
      <c r="U8" s="95"/>
      <c r="V8" s="95"/>
      <c r="W8" s="95"/>
      <c r="X8" s="96"/>
      <c r="Z8" s="95"/>
      <c r="AA8" s="95"/>
      <c r="AB8" s="95"/>
      <c r="AC8" s="95"/>
      <c r="AD8" s="96"/>
      <c r="AF8" s="95"/>
      <c r="AG8" s="95"/>
    </row>
    <row r="9" spans="2:33" ht="12.75">
      <c r="B9" s="14" t="s">
        <v>55</v>
      </c>
      <c r="I9" s="201">
        <f>(F6*B6+F7*B7)/12</f>
        <v>0</v>
      </c>
      <c r="J9" s="3"/>
      <c r="K9" s="3"/>
      <c r="L9" s="3"/>
      <c r="M9" s="201">
        <f>I9+0.25%</f>
        <v>0.0025</v>
      </c>
      <c r="N9" s="95"/>
      <c r="O9" s="95"/>
      <c r="P9" s="95"/>
      <c r="Q9" s="95"/>
      <c r="S9" s="201">
        <f>I9+0.5%</f>
        <v>0.005</v>
      </c>
      <c r="T9" s="95"/>
      <c r="U9" s="95"/>
      <c r="V9" s="95"/>
      <c r="W9" s="95"/>
      <c r="Y9" s="201">
        <f>I9+0.75%</f>
        <v>0.0075</v>
      </c>
      <c r="Z9" s="95"/>
      <c r="AA9" s="95"/>
      <c r="AB9" s="95"/>
      <c r="AC9" s="95"/>
      <c r="AE9" s="201">
        <f>I9+1%</f>
        <v>0.01</v>
      </c>
      <c r="AF9" s="95"/>
      <c r="AG9" s="95"/>
    </row>
    <row r="10" spans="9:33" ht="12.75">
      <c r="I10" s="97"/>
      <c r="J10" s="139"/>
      <c r="K10" s="139"/>
      <c r="L10" s="139"/>
      <c r="M10" s="97"/>
      <c r="N10" s="138"/>
      <c r="O10" s="138"/>
      <c r="P10" s="138"/>
      <c r="Q10" s="138"/>
      <c r="R10" s="177"/>
      <c r="S10" s="140"/>
      <c r="T10" s="138"/>
      <c r="U10" s="138"/>
      <c r="V10" s="138"/>
      <c r="W10" s="138"/>
      <c r="X10" s="177"/>
      <c r="Y10" s="137"/>
      <c r="Z10" s="136"/>
      <c r="AA10" s="136"/>
      <c r="AB10" s="136"/>
      <c r="AC10" s="136"/>
      <c r="AD10" s="177"/>
      <c r="AF10" s="95"/>
      <c r="AG10" s="95"/>
    </row>
    <row r="11" spans="2:33" ht="12.75">
      <c r="B11" s="14" t="s">
        <v>31</v>
      </c>
      <c r="I11" s="97">
        <v>0.25</v>
      </c>
      <c r="J11" s="3"/>
      <c r="K11" s="3"/>
      <c r="L11" s="3"/>
      <c r="M11" s="97">
        <v>0.25</v>
      </c>
      <c r="N11" s="95"/>
      <c r="O11" s="95"/>
      <c r="P11" s="95"/>
      <c r="Q11" s="95"/>
      <c r="R11" s="3"/>
      <c r="S11" s="97">
        <v>0.25</v>
      </c>
      <c r="T11" s="95"/>
      <c r="U11" s="95"/>
      <c r="V11" s="95"/>
      <c r="W11" s="95"/>
      <c r="X11" s="3"/>
      <c r="Y11" s="97">
        <v>0.25</v>
      </c>
      <c r="Z11" s="95"/>
      <c r="AA11" s="95"/>
      <c r="AB11" s="95"/>
      <c r="AC11" s="95"/>
      <c r="AD11" s="3"/>
      <c r="AE11" s="97">
        <v>0.25</v>
      </c>
      <c r="AF11" s="95"/>
      <c r="AG11" s="95"/>
    </row>
    <row r="12" spans="9:34" ht="12.75">
      <c r="I12" s="3"/>
      <c r="J12" s="3"/>
      <c r="K12" s="3"/>
      <c r="L12" s="3"/>
      <c r="M12" s="3"/>
      <c r="S12" s="3"/>
      <c r="Y12" s="3"/>
      <c r="AE12" s="3"/>
      <c r="AH12" s="3"/>
    </row>
    <row r="13" spans="2:34" ht="12.75">
      <c r="B13" s="14" t="s">
        <v>32</v>
      </c>
      <c r="S13" s="3"/>
      <c r="Y13" s="3"/>
      <c r="AE13" s="3"/>
      <c r="AH13" s="3"/>
    </row>
    <row r="15" spans="1:10" ht="15.75">
      <c r="A15" s="27" t="s">
        <v>42</v>
      </c>
      <c r="H15" t="s">
        <v>56</v>
      </c>
      <c r="J15">
        <v>199700</v>
      </c>
    </row>
    <row r="16" spans="7:35" ht="12.75">
      <c r="G16" s="14" t="s">
        <v>8</v>
      </c>
      <c r="M16" s="16" t="s">
        <v>11</v>
      </c>
      <c r="N16" s="16"/>
      <c r="O16" s="16"/>
      <c r="P16" s="16"/>
      <c r="Q16" s="16"/>
      <c r="R16" s="16"/>
      <c r="S16" s="16" t="s">
        <v>12</v>
      </c>
      <c r="T16" s="16"/>
      <c r="U16" s="16"/>
      <c r="V16" s="16"/>
      <c r="W16" s="16"/>
      <c r="X16" s="16"/>
      <c r="Y16" s="16" t="s">
        <v>13</v>
      </c>
      <c r="Z16" s="16"/>
      <c r="AA16" s="16"/>
      <c r="AB16" s="16"/>
      <c r="AC16" s="16"/>
      <c r="AD16" s="16"/>
      <c r="AE16" s="16" t="s">
        <v>14</v>
      </c>
      <c r="AF16" s="16"/>
      <c r="AG16" s="16"/>
      <c r="AH16" s="16" t="s">
        <v>6</v>
      </c>
      <c r="AI16" s="16"/>
    </row>
    <row r="17" spans="1:34" s="13" customFormat="1" ht="12.75">
      <c r="A17" s="22"/>
      <c r="B17" s="22"/>
      <c r="C17" s="22" t="s">
        <v>1</v>
      </c>
      <c r="D17" s="22" t="s">
        <v>37</v>
      </c>
      <c r="E17" s="22" t="s">
        <v>39</v>
      </c>
      <c r="F17" s="22" t="s">
        <v>44</v>
      </c>
      <c r="G17" s="23" t="s">
        <v>3</v>
      </c>
      <c r="H17" s="24"/>
      <c r="I17" s="25"/>
      <c r="J17" s="23" t="s">
        <v>1</v>
      </c>
      <c r="K17" s="24" t="s">
        <v>37</v>
      </c>
      <c r="L17" s="24"/>
      <c r="M17" s="24"/>
      <c r="N17" s="24"/>
      <c r="O17" s="25"/>
      <c r="P17" s="23" t="s">
        <v>1</v>
      </c>
      <c r="Q17" s="24" t="s">
        <v>37</v>
      </c>
      <c r="R17" s="24"/>
      <c r="S17" s="24"/>
      <c r="T17" s="24"/>
      <c r="U17" s="25"/>
      <c r="V17" s="23" t="s">
        <v>1</v>
      </c>
      <c r="W17" s="24" t="s">
        <v>37</v>
      </c>
      <c r="X17" s="24"/>
      <c r="Y17" s="24"/>
      <c r="Z17" s="24"/>
      <c r="AA17" s="25"/>
      <c r="AB17" s="23" t="s">
        <v>1</v>
      </c>
      <c r="AC17" s="24" t="s">
        <v>37</v>
      </c>
      <c r="AD17" s="24"/>
      <c r="AE17" s="24"/>
      <c r="AF17" s="24"/>
      <c r="AG17" s="25"/>
      <c r="AH17" s="26"/>
    </row>
    <row r="18" spans="1:34" s="12" customFormat="1" ht="12.75">
      <c r="A18" s="28" t="s">
        <v>0</v>
      </c>
      <c r="B18" s="28" t="s">
        <v>52</v>
      </c>
      <c r="C18" s="28" t="s">
        <v>2</v>
      </c>
      <c r="D18" s="28" t="s">
        <v>38</v>
      </c>
      <c r="E18" s="28" t="s">
        <v>3</v>
      </c>
      <c r="F18" s="28" t="s">
        <v>3</v>
      </c>
      <c r="G18" s="30" t="s">
        <v>4</v>
      </c>
      <c r="H18" s="31" t="s">
        <v>5</v>
      </c>
      <c r="I18" s="32" t="s">
        <v>6</v>
      </c>
      <c r="J18" s="31" t="s">
        <v>2</v>
      </c>
      <c r="K18" s="28" t="s">
        <v>38</v>
      </c>
      <c r="L18" s="28" t="s">
        <v>39</v>
      </c>
      <c r="M18" s="31" t="s">
        <v>3</v>
      </c>
      <c r="N18" s="31" t="s">
        <v>10</v>
      </c>
      <c r="O18" s="32" t="s">
        <v>9</v>
      </c>
      <c r="P18" s="30" t="s">
        <v>2</v>
      </c>
      <c r="Q18" s="28" t="s">
        <v>38</v>
      </c>
      <c r="R18" s="28" t="s">
        <v>39</v>
      </c>
      <c r="S18" s="31" t="s">
        <v>3</v>
      </c>
      <c r="T18" s="31" t="s">
        <v>10</v>
      </c>
      <c r="U18" s="32" t="s">
        <v>9</v>
      </c>
      <c r="V18" s="30" t="s">
        <v>2</v>
      </c>
      <c r="W18" s="28" t="s">
        <v>38</v>
      </c>
      <c r="X18" s="28" t="s">
        <v>39</v>
      </c>
      <c r="Y18" s="31" t="s">
        <v>3</v>
      </c>
      <c r="Z18" s="31" t="s">
        <v>10</v>
      </c>
      <c r="AA18" s="32" t="s">
        <v>9</v>
      </c>
      <c r="AB18" s="30" t="s">
        <v>2</v>
      </c>
      <c r="AC18" s="28" t="s">
        <v>38</v>
      </c>
      <c r="AD18" s="28" t="s">
        <v>39</v>
      </c>
      <c r="AE18" s="31" t="s">
        <v>3</v>
      </c>
      <c r="AF18" s="31" t="s">
        <v>10</v>
      </c>
      <c r="AG18" s="32" t="s">
        <v>9</v>
      </c>
      <c r="AH18" s="33"/>
    </row>
    <row r="19" spans="1:41" ht="12.75">
      <c r="A19" s="176"/>
      <c r="B19" s="143" t="s">
        <v>51</v>
      </c>
      <c r="C19" s="93">
        <v>0</v>
      </c>
      <c r="D19" s="121">
        <f>C19*12</f>
        <v>0</v>
      </c>
      <c r="E19" s="127">
        <v>0</v>
      </c>
      <c r="F19" s="126">
        <f>'Salary Work'!F5</f>
        <v>0</v>
      </c>
      <c r="G19" s="110">
        <f>IF(F19&gt;=$J$15,$J$15*C19,F19*C19)</f>
        <v>0</v>
      </c>
      <c r="H19" s="99">
        <f>G19*I9</f>
        <v>0</v>
      </c>
      <c r="I19" s="70">
        <f>SUM(G19:H19)</f>
        <v>0</v>
      </c>
      <c r="J19" s="93">
        <f aca="true" t="shared" si="0" ref="J19:J26">C19</f>
        <v>0</v>
      </c>
      <c r="K19" s="121">
        <f>J19*12</f>
        <v>0</v>
      </c>
      <c r="L19" s="127">
        <f aca="true" t="shared" si="1" ref="L19:L33">F19*1.03</f>
        <v>0</v>
      </c>
      <c r="M19" s="110">
        <f>IF(L19&gt;=$J$15,$J$15*J19,L19*J19)</f>
        <v>0</v>
      </c>
      <c r="N19" s="66">
        <f>M19*M9</f>
        <v>0</v>
      </c>
      <c r="O19" s="67">
        <f>SUM(M19:N19)</f>
        <v>0</v>
      </c>
      <c r="P19" s="146">
        <f>J19</f>
        <v>0</v>
      </c>
      <c r="Q19" s="121">
        <f>P19*12</f>
        <v>0</v>
      </c>
      <c r="R19" s="127">
        <f aca="true" t="shared" si="2" ref="R19:R33">L19*1.03</f>
        <v>0</v>
      </c>
      <c r="S19" s="110">
        <f>IF(R19&gt;=$J$15,$J$15*P19,R19*P19)</f>
        <v>0</v>
      </c>
      <c r="T19" s="66">
        <f>S19*S9</f>
        <v>0</v>
      </c>
      <c r="U19" s="67">
        <f aca="true" t="shared" si="3" ref="U19:U30">S19+T19</f>
        <v>0</v>
      </c>
      <c r="V19" s="93">
        <f aca="true" t="shared" si="4" ref="V19:V24">C19</f>
        <v>0</v>
      </c>
      <c r="W19" s="121">
        <f>V19*12</f>
        <v>0</v>
      </c>
      <c r="X19" s="127">
        <f>R19*1.03</f>
        <v>0</v>
      </c>
      <c r="Y19" s="110">
        <f>IF(X19&gt;=$J$15,$J$15*V19,X19*V19)</f>
        <v>0</v>
      </c>
      <c r="Z19" s="66">
        <f>Y19*Y9</f>
        <v>0</v>
      </c>
      <c r="AA19" s="67">
        <f aca="true" t="shared" si="5" ref="AA19:AA30">Y19+Z19</f>
        <v>0</v>
      </c>
      <c r="AB19" s="93">
        <f aca="true" t="shared" si="6" ref="AB19:AB24">C19</f>
        <v>0</v>
      </c>
      <c r="AC19" s="121">
        <f>AB19*12</f>
        <v>0</v>
      </c>
      <c r="AD19" s="127">
        <f>X19*1.03</f>
        <v>0</v>
      </c>
      <c r="AE19" s="110">
        <f>IF(AD19&gt;=$J$15,$J$15*AB19,AD19*AB19)</f>
        <v>0</v>
      </c>
      <c r="AF19" s="66">
        <f>AE19*AE9</f>
        <v>0</v>
      </c>
      <c r="AG19" s="67">
        <f aca="true" t="shared" si="7" ref="AG19:AG30">SUM(AE19:AF19)</f>
        <v>0</v>
      </c>
      <c r="AH19" s="68">
        <f>I19+O19+U19+AA19+AG19</f>
        <v>0</v>
      </c>
      <c r="AL19" s="4"/>
      <c r="AM19" s="54"/>
      <c r="AN19" s="11"/>
      <c r="AO19"/>
    </row>
    <row r="20" spans="1:41" ht="12.75">
      <c r="A20" s="117"/>
      <c r="B20" s="143"/>
      <c r="C20" s="93">
        <v>0</v>
      </c>
      <c r="D20" s="121">
        <f>C20*12</f>
        <v>0</v>
      </c>
      <c r="E20" s="127">
        <v>0</v>
      </c>
      <c r="F20" s="126">
        <f>E20*1.037</f>
        <v>0</v>
      </c>
      <c r="G20" s="110">
        <f aca="true" t="shared" si="8" ref="G20:G25">IF(F20&gt;=$J$15,$J$15*C20,F20*C20)</f>
        <v>0</v>
      </c>
      <c r="H20" s="99">
        <f>G20*I9</f>
        <v>0</v>
      </c>
      <c r="I20" s="70">
        <f>SUM(G20:H20)</f>
        <v>0</v>
      </c>
      <c r="J20" s="93">
        <f t="shared" si="0"/>
        <v>0</v>
      </c>
      <c r="K20" s="121">
        <f>J20*12</f>
        <v>0</v>
      </c>
      <c r="L20" s="127">
        <f t="shared" si="1"/>
        <v>0</v>
      </c>
      <c r="M20" s="110">
        <f aca="true" t="shared" si="9" ref="M20:M25">IF(L20&gt;=$J$15,$J$15*J20,L20*J20)</f>
        <v>0</v>
      </c>
      <c r="N20" s="66">
        <f>M20*M9</f>
        <v>0</v>
      </c>
      <c r="O20" s="67">
        <f>SUM(M20:N20)</f>
        <v>0</v>
      </c>
      <c r="P20" s="93">
        <f aca="true" t="shared" si="10" ref="P20:P26">C20</f>
        <v>0</v>
      </c>
      <c r="Q20" s="121">
        <f>P20*12</f>
        <v>0</v>
      </c>
      <c r="R20" s="127">
        <f t="shared" si="2"/>
        <v>0</v>
      </c>
      <c r="S20" s="110">
        <f aca="true" t="shared" si="11" ref="S20:S25">IF(R20&gt;=$J$15,$J$15*P20,R20*P20)</f>
        <v>0</v>
      </c>
      <c r="T20" s="66">
        <f>S20*S9</f>
        <v>0</v>
      </c>
      <c r="U20" s="67">
        <f t="shared" si="3"/>
        <v>0</v>
      </c>
      <c r="V20" s="93">
        <f t="shared" si="4"/>
        <v>0</v>
      </c>
      <c r="W20" s="121">
        <f>V20*12</f>
        <v>0</v>
      </c>
      <c r="X20" s="127">
        <f>R20*1.03</f>
        <v>0</v>
      </c>
      <c r="Y20" s="110">
        <f aca="true" t="shared" si="12" ref="Y20:Y25">IF(X20&gt;=$J$15,$J$15*V20,X20*V20)</f>
        <v>0</v>
      </c>
      <c r="Z20" s="66">
        <f>Y20*Y9</f>
        <v>0</v>
      </c>
      <c r="AA20" s="67">
        <f t="shared" si="5"/>
        <v>0</v>
      </c>
      <c r="AB20" s="93">
        <f t="shared" si="6"/>
        <v>0</v>
      </c>
      <c r="AC20" s="121">
        <f>AB20*12</f>
        <v>0</v>
      </c>
      <c r="AD20" s="127">
        <f>X20*1.03</f>
        <v>0</v>
      </c>
      <c r="AE20" s="110">
        <f aca="true" t="shared" si="13" ref="AE20:AE25">IF(AD20&gt;=$J$15,$J$15*AB20,AD20*AB20)</f>
        <v>0</v>
      </c>
      <c r="AF20" s="66">
        <f>AE20*AE9</f>
        <v>0</v>
      </c>
      <c r="AG20" s="67">
        <f t="shared" si="7"/>
        <v>0</v>
      </c>
      <c r="AH20" s="68">
        <f>I20+O20+U20+AA20+AG20</f>
        <v>0</v>
      </c>
      <c r="AL20" s="4"/>
      <c r="AM20" s="54"/>
      <c r="AN20" s="11"/>
      <c r="AO20"/>
    </row>
    <row r="21" spans="1:40" s="95" customFormat="1" ht="12.75">
      <c r="A21" s="117"/>
      <c r="B21" s="143"/>
      <c r="C21" s="93">
        <v>0</v>
      </c>
      <c r="D21" s="121">
        <f aca="true" t="shared" si="14" ref="D21:D33">C21*12</f>
        <v>0</v>
      </c>
      <c r="E21" s="127">
        <v>0</v>
      </c>
      <c r="F21" s="126">
        <f>'Salary Work'!F12</f>
        <v>0</v>
      </c>
      <c r="G21" s="110">
        <f t="shared" si="8"/>
        <v>0</v>
      </c>
      <c r="H21" s="99">
        <f>G21*I9</f>
        <v>0</v>
      </c>
      <c r="I21" s="70">
        <f aca="true" t="shared" si="15" ref="I21:I27">SUM(G21:H21)</f>
        <v>0</v>
      </c>
      <c r="J21" s="93">
        <f>C21</f>
        <v>0</v>
      </c>
      <c r="K21" s="121">
        <f aca="true" t="shared" si="16" ref="K21:K33">J21*12</f>
        <v>0</v>
      </c>
      <c r="L21" s="127">
        <f>F21*1.03</f>
        <v>0</v>
      </c>
      <c r="M21" s="110">
        <f t="shared" si="9"/>
        <v>0</v>
      </c>
      <c r="N21" s="99">
        <f>M21*M9</f>
        <v>0</v>
      </c>
      <c r="O21" s="70">
        <f aca="true" t="shared" si="17" ref="O21:O33">SUM(M21:N21)</f>
        <v>0</v>
      </c>
      <c r="P21" s="93">
        <f>C21</f>
        <v>0</v>
      </c>
      <c r="Q21" s="121">
        <f aca="true" t="shared" si="18" ref="Q21:Q33">P21*12</f>
        <v>0</v>
      </c>
      <c r="R21" s="127">
        <f>L21*1.03</f>
        <v>0</v>
      </c>
      <c r="S21" s="110">
        <f t="shared" si="11"/>
        <v>0</v>
      </c>
      <c r="T21" s="99">
        <f>S21*S9</f>
        <v>0</v>
      </c>
      <c r="U21" s="70">
        <f t="shared" si="3"/>
        <v>0</v>
      </c>
      <c r="V21" s="93">
        <f t="shared" si="4"/>
        <v>0</v>
      </c>
      <c r="W21" s="121">
        <f aca="true" t="shared" si="19" ref="W21:W33">V21*12</f>
        <v>0</v>
      </c>
      <c r="X21" s="127">
        <f>R21*1.03</f>
        <v>0</v>
      </c>
      <c r="Y21" s="110">
        <f t="shared" si="12"/>
        <v>0</v>
      </c>
      <c r="Z21" s="99">
        <f>Y21*Y9</f>
        <v>0</v>
      </c>
      <c r="AA21" s="70">
        <f t="shared" si="5"/>
        <v>0</v>
      </c>
      <c r="AB21" s="93">
        <f t="shared" si="6"/>
        <v>0</v>
      </c>
      <c r="AC21" s="121">
        <f aca="true" t="shared" si="20" ref="AC21:AC33">AB21*12</f>
        <v>0</v>
      </c>
      <c r="AD21" s="127">
        <f>X21*1.03</f>
        <v>0</v>
      </c>
      <c r="AE21" s="110">
        <f t="shared" si="13"/>
        <v>0</v>
      </c>
      <c r="AF21" s="99">
        <f>AE21*AE9</f>
        <v>0</v>
      </c>
      <c r="AG21" s="70">
        <f t="shared" si="7"/>
        <v>0</v>
      </c>
      <c r="AH21" s="112">
        <f>I21+O21+U21+AA21+AG21+'Salary Work'!A29</f>
        <v>0</v>
      </c>
      <c r="AL21" s="113"/>
      <c r="AM21" s="114"/>
      <c r="AN21" s="111"/>
    </row>
    <row r="22" spans="1:41" ht="12.75">
      <c r="A22" s="117"/>
      <c r="B22" s="143"/>
      <c r="C22" s="93">
        <v>0</v>
      </c>
      <c r="D22" s="121">
        <f t="shared" si="14"/>
        <v>0</v>
      </c>
      <c r="E22" s="127"/>
      <c r="F22" s="126">
        <f>'Salary Work'!F16</f>
        <v>0</v>
      </c>
      <c r="G22" s="110">
        <f t="shared" si="8"/>
        <v>0</v>
      </c>
      <c r="H22" s="99">
        <f>G22*I9</f>
        <v>0</v>
      </c>
      <c r="I22" s="70">
        <f>SUM(G22:H22)</f>
        <v>0</v>
      </c>
      <c r="J22" s="93">
        <f>C22</f>
        <v>0</v>
      </c>
      <c r="K22" s="121">
        <f t="shared" si="16"/>
        <v>0</v>
      </c>
      <c r="L22" s="127">
        <f>F22*1.03</f>
        <v>0</v>
      </c>
      <c r="M22" s="110">
        <f t="shared" si="9"/>
        <v>0</v>
      </c>
      <c r="N22" s="66">
        <f>M22*M9</f>
        <v>0</v>
      </c>
      <c r="O22" s="67">
        <f>SUM(M22:N22)</f>
        <v>0</v>
      </c>
      <c r="P22" s="93">
        <f>C22</f>
        <v>0</v>
      </c>
      <c r="Q22" s="121">
        <f t="shared" si="18"/>
        <v>0</v>
      </c>
      <c r="R22" s="127">
        <f>L22*1.03</f>
        <v>0</v>
      </c>
      <c r="S22" s="110">
        <f t="shared" si="11"/>
        <v>0</v>
      </c>
      <c r="T22" s="66">
        <f>S22*S9</f>
        <v>0</v>
      </c>
      <c r="U22" s="67">
        <f>S22+T22</f>
        <v>0</v>
      </c>
      <c r="V22" s="93">
        <f t="shared" si="4"/>
        <v>0</v>
      </c>
      <c r="W22" s="121">
        <f t="shared" si="19"/>
        <v>0</v>
      </c>
      <c r="X22" s="127">
        <f>R22*1.03</f>
        <v>0</v>
      </c>
      <c r="Y22" s="110">
        <f t="shared" si="12"/>
        <v>0</v>
      </c>
      <c r="Z22" s="66">
        <f>Y22*Y9</f>
        <v>0</v>
      </c>
      <c r="AA22" s="67">
        <f>Y22+Z22</f>
        <v>0</v>
      </c>
      <c r="AB22" s="93">
        <f t="shared" si="6"/>
        <v>0</v>
      </c>
      <c r="AC22" s="121">
        <f t="shared" si="20"/>
        <v>0</v>
      </c>
      <c r="AD22" s="127">
        <f>X22*1.03</f>
        <v>0</v>
      </c>
      <c r="AE22" s="110">
        <f t="shared" si="13"/>
        <v>0</v>
      </c>
      <c r="AF22" s="66">
        <f>AE22*AE9</f>
        <v>0</v>
      </c>
      <c r="AG22" s="67">
        <f>SUM(AE22:AF22)</f>
        <v>0</v>
      </c>
      <c r="AH22" s="68">
        <f>I22+O22+U22+AA22+AG22+'Salary Work'!A29</f>
        <v>0</v>
      </c>
      <c r="AL22" s="4"/>
      <c r="AM22" s="54"/>
      <c r="AN22" s="11"/>
      <c r="AO22"/>
    </row>
    <row r="23" spans="1:40" s="95" customFormat="1" ht="12.75">
      <c r="A23" s="117"/>
      <c r="B23" s="143"/>
      <c r="C23" s="93">
        <v>0</v>
      </c>
      <c r="D23" s="121">
        <f t="shared" si="14"/>
        <v>0</v>
      </c>
      <c r="E23" s="127">
        <v>0</v>
      </c>
      <c r="F23" s="126">
        <f>'Salary Work'!F20</f>
        <v>0</v>
      </c>
      <c r="G23" s="110">
        <f t="shared" si="8"/>
        <v>0</v>
      </c>
      <c r="H23" s="99">
        <f>G23*I9</f>
        <v>0</v>
      </c>
      <c r="I23" s="70">
        <f t="shared" si="15"/>
        <v>0</v>
      </c>
      <c r="J23" s="93">
        <f t="shared" si="0"/>
        <v>0</v>
      </c>
      <c r="K23" s="121">
        <f t="shared" si="16"/>
        <v>0</v>
      </c>
      <c r="L23" s="127">
        <f t="shared" si="1"/>
        <v>0</v>
      </c>
      <c r="M23" s="110">
        <f t="shared" si="9"/>
        <v>0</v>
      </c>
      <c r="N23" s="99">
        <f>M23*M9</f>
        <v>0</v>
      </c>
      <c r="O23" s="70">
        <f t="shared" si="17"/>
        <v>0</v>
      </c>
      <c r="P23" s="93">
        <f t="shared" si="10"/>
        <v>0</v>
      </c>
      <c r="Q23" s="121">
        <f t="shared" si="18"/>
        <v>0</v>
      </c>
      <c r="R23" s="127">
        <f t="shared" si="2"/>
        <v>0</v>
      </c>
      <c r="S23" s="110">
        <f t="shared" si="11"/>
        <v>0</v>
      </c>
      <c r="T23" s="99">
        <f>S23*S9</f>
        <v>0</v>
      </c>
      <c r="U23" s="70">
        <f t="shared" si="3"/>
        <v>0</v>
      </c>
      <c r="V23" s="93">
        <f t="shared" si="4"/>
        <v>0</v>
      </c>
      <c r="W23" s="121">
        <f t="shared" si="19"/>
        <v>0</v>
      </c>
      <c r="X23" s="127">
        <f aca="true" t="shared" si="21" ref="X23:X30">R23*1.03</f>
        <v>0</v>
      </c>
      <c r="Y23" s="110">
        <f t="shared" si="12"/>
        <v>0</v>
      </c>
      <c r="Z23" s="99">
        <f>Y23*Y9</f>
        <v>0</v>
      </c>
      <c r="AA23" s="70">
        <f t="shared" si="5"/>
        <v>0</v>
      </c>
      <c r="AB23" s="93">
        <f t="shared" si="6"/>
        <v>0</v>
      </c>
      <c r="AC23" s="121">
        <f t="shared" si="20"/>
        <v>0</v>
      </c>
      <c r="AD23" s="127">
        <f aca="true" t="shared" si="22" ref="AD23:AD30">X23*1.03</f>
        <v>0</v>
      </c>
      <c r="AE23" s="110">
        <f t="shared" si="13"/>
        <v>0</v>
      </c>
      <c r="AF23" s="99">
        <f>AE23*AE9</f>
        <v>0</v>
      </c>
      <c r="AG23" s="70">
        <f t="shared" si="7"/>
        <v>0</v>
      </c>
      <c r="AH23" s="112">
        <f>I23+O23+U23+AA23+AG23+'Salary Work'!A31</f>
        <v>0</v>
      </c>
      <c r="AL23" s="113"/>
      <c r="AM23" s="114"/>
      <c r="AN23" s="111"/>
    </row>
    <row r="24" spans="1:40" s="95" customFormat="1" ht="12.75">
      <c r="A24" s="117"/>
      <c r="B24" s="143"/>
      <c r="C24" s="93">
        <v>0</v>
      </c>
      <c r="D24" s="121">
        <f t="shared" si="14"/>
        <v>0</v>
      </c>
      <c r="E24" s="127">
        <v>0</v>
      </c>
      <c r="F24" s="126">
        <f>'Salary Work'!F24</f>
        <v>0</v>
      </c>
      <c r="G24" s="110">
        <f t="shared" si="8"/>
        <v>0</v>
      </c>
      <c r="H24" s="99">
        <f>G24*I9</f>
        <v>0</v>
      </c>
      <c r="I24" s="70">
        <f t="shared" si="15"/>
        <v>0</v>
      </c>
      <c r="J24" s="93">
        <f t="shared" si="0"/>
        <v>0</v>
      </c>
      <c r="K24" s="121">
        <f t="shared" si="16"/>
        <v>0</v>
      </c>
      <c r="L24" s="127">
        <f t="shared" si="1"/>
        <v>0</v>
      </c>
      <c r="M24" s="110">
        <f t="shared" si="9"/>
        <v>0</v>
      </c>
      <c r="N24" s="99">
        <f>M24*M9</f>
        <v>0</v>
      </c>
      <c r="O24" s="70">
        <f t="shared" si="17"/>
        <v>0</v>
      </c>
      <c r="P24" s="93">
        <f t="shared" si="10"/>
        <v>0</v>
      </c>
      <c r="Q24" s="121">
        <f t="shared" si="18"/>
        <v>0</v>
      </c>
      <c r="R24" s="127">
        <f>L24*1.03</f>
        <v>0</v>
      </c>
      <c r="S24" s="110">
        <f t="shared" si="11"/>
        <v>0</v>
      </c>
      <c r="T24" s="99">
        <f>S24*S9</f>
        <v>0</v>
      </c>
      <c r="U24" s="70">
        <f t="shared" si="3"/>
        <v>0</v>
      </c>
      <c r="V24" s="93">
        <f t="shared" si="4"/>
        <v>0</v>
      </c>
      <c r="W24" s="121">
        <f t="shared" si="19"/>
        <v>0</v>
      </c>
      <c r="X24" s="127">
        <f t="shared" si="21"/>
        <v>0</v>
      </c>
      <c r="Y24" s="110">
        <f t="shared" si="12"/>
        <v>0</v>
      </c>
      <c r="Z24" s="99">
        <f>Y24*Y9</f>
        <v>0</v>
      </c>
      <c r="AA24" s="70">
        <f t="shared" si="5"/>
        <v>0</v>
      </c>
      <c r="AB24" s="93">
        <f t="shared" si="6"/>
        <v>0</v>
      </c>
      <c r="AC24" s="121">
        <f t="shared" si="20"/>
        <v>0</v>
      </c>
      <c r="AD24" s="127">
        <f t="shared" si="22"/>
        <v>0</v>
      </c>
      <c r="AE24" s="110">
        <f t="shared" si="13"/>
        <v>0</v>
      </c>
      <c r="AF24" s="99">
        <f>AE24*AE9</f>
        <v>0</v>
      </c>
      <c r="AG24" s="70">
        <f t="shared" si="7"/>
        <v>0</v>
      </c>
      <c r="AH24" s="112">
        <f>I24+O24+U24+AA24+AG24+'Salary Work'!A32</f>
        <v>0</v>
      </c>
      <c r="AL24" s="113"/>
      <c r="AM24" s="114"/>
      <c r="AN24" s="111"/>
    </row>
    <row r="25" spans="1:41" ht="12.75">
      <c r="A25" s="117"/>
      <c r="B25" s="143"/>
      <c r="C25" s="93">
        <v>0</v>
      </c>
      <c r="D25" s="121">
        <f t="shared" si="14"/>
        <v>0</v>
      </c>
      <c r="E25" s="141">
        <v>0</v>
      </c>
      <c r="F25" s="126">
        <f>'Salary Work'!F28</f>
        <v>0</v>
      </c>
      <c r="G25" s="110">
        <f t="shared" si="8"/>
        <v>0</v>
      </c>
      <c r="H25" s="99">
        <f>G25*I9</f>
        <v>0</v>
      </c>
      <c r="I25" s="70">
        <f>SUM(G25:H25)</f>
        <v>0</v>
      </c>
      <c r="J25" s="93">
        <f>C25</f>
        <v>0</v>
      </c>
      <c r="K25" s="121">
        <f t="shared" si="16"/>
        <v>0</v>
      </c>
      <c r="L25" s="127">
        <f>F25*1.03</f>
        <v>0</v>
      </c>
      <c r="M25" s="110">
        <f t="shared" si="9"/>
        <v>0</v>
      </c>
      <c r="N25" s="99">
        <f>M25*M9</f>
        <v>0</v>
      </c>
      <c r="O25" s="70">
        <f>SUM(M25:N25)</f>
        <v>0</v>
      </c>
      <c r="P25" s="93">
        <f>C25</f>
        <v>0</v>
      </c>
      <c r="Q25" s="121">
        <f t="shared" si="18"/>
        <v>0</v>
      </c>
      <c r="R25" s="127">
        <f>L25*1.03</f>
        <v>0</v>
      </c>
      <c r="S25" s="110">
        <f t="shared" si="11"/>
        <v>0</v>
      </c>
      <c r="T25" s="99">
        <f>S25*S9</f>
        <v>0</v>
      </c>
      <c r="U25" s="70">
        <f>S25+T25</f>
        <v>0</v>
      </c>
      <c r="V25" s="93">
        <f>C25</f>
        <v>0</v>
      </c>
      <c r="W25" s="121">
        <f t="shared" si="19"/>
        <v>0</v>
      </c>
      <c r="X25" s="127">
        <f>R25*1.03</f>
        <v>0</v>
      </c>
      <c r="Y25" s="110">
        <f t="shared" si="12"/>
        <v>0</v>
      </c>
      <c r="Z25" s="99">
        <f>Y25*Y9</f>
        <v>0</v>
      </c>
      <c r="AA25" s="70">
        <f>Y25+Z25</f>
        <v>0</v>
      </c>
      <c r="AB25" s="93">
        <f>C25</f>
        <v>0</v>
      </c>
      <c r="AC25" s="121">
        <f t="shared" si="20"/>
        <v>0</v>
      </c>
      <c r="AD25" s="127">
        <f>X25*1.03</f>
        <v>0</v>
      </c>
      <c r="AE25" s="110">
        <f t="shared" si="13"/>
        <v>0</v>
      </c>
      <c r="AF25" s="99">
        <f>AE25*AE9</f>
        <v>0</v>
      </c>
      <c r="AG25" s="70">
        <f>SUM(AE25:AF25)</f>
        <v>0</v>
      </c>
      <c r="AH25" s="112">
        <f>I25+O25+U25+AA25+AG25+'Salary Work'!A33</f>
        <v>0</v>
      </c>
      <c r="AM25"/>
      <c r="AN25"/>
      <c r="AO25"/>
    </row>
    <row r="26" spans="1:41" ht="12.75" hidden="1">
      <c r="A26" s="117"/>
      <c r="B26" s="143"/>
      <c r="C26" s="93">
        <v>0</v>
      </c>
      <c r="D26" s="121">
        <f t="shared" si="14"/>
        <v>0</v>
      </c>
      <c r="E26" s="127"/>
      <c r="F26" s="126">
        <f>'Salary Work'!F32</f>
        <v>0</v>
      </c>
      <c r="G26" s="110">
        <f aca="true" t="shared" si="23" ref="G26:G33">IF(F26&gt;=191300,191300*C26,F26*C26)</f>
        <v>0</v>
      </c>
      <c r="H26" s="99">
        <f>G26*I9</f>
        <v>0</v>
      </c>
      <c r="I26" s="70">
        <f t="shared" si="15"/>
        <v>0</v>
      </c>
      <c r="J26" s="93">
        <f t="shared" si="0"/>
        <v>0</v>
      </c>
      <c r="K26" s="121">
        <f t="shared" si="16"/>
        <v>0</v>
      </c>
      <c r="L26" s="127">
        <f t="shared" si="1"/>
        <v>0</v>
      </c>
      <c r="M26" s="110">
        <f aca="true" t="shared" si="24" ref="M26:M33">IF(L26&gt;=191300,191300*J26,L26*J26)</f>
        <v>0</v>
      </c>
      <c r="N26" s="66">
        <f>M26*M9</f>
        <v>0</v>
      </c>
      <c r="O26" s="67">
        <f t="shared" si="17"/>
        <v>0</v>
      </c>
      <c r="P26" s="93">
        <f t="shared" si="10"/>
        <v>0</v>
      </c>
      <c r="Q26" s="121">
        <f t="shared" si="18"/>
        <v>0</v>
      </c>
      <c r="R26" s="127">
        <f t="shared" si="2"/>
        <v>0</v>
      </c>
      <c r="S26" s="110">
        <f aca="true" t="shared" si="25" ref="S26:S33">IF(R26&gt;=191300,191300*P26,R26*P26)</f>
        <v>0</v>
      </c>
      <c r="T26" s="66">
        <f>S26*S9</f>
        <v>0</v>
      </c>
      <c r="U26" s="67">
        <f t="shared" si="3"/>
        <v>0</v>
      </c>
      <c r="V26" s="93">
        <f>C26</f>
        <v>0</v>
      </c>
      <c r="W26" s="121">
        <f t="shared" si="19"/>
        <v>0</v>
      </c>
      <c r="X26" s="127">
        <f t="shared" si="21"/>
        <v>0</v>
      </c>
      <c r="Y26" s="110">
        <f aca="true" t="shared" si="26" ref="Y26:Y33">IF(X26&gt;=J22,J22*V26,X26*V26)</f>
        <v>0</v>
      </c>
      <c r="Z26" s="66">
        <f>Y26*Y9</f>
        <v>0</v>
      </c>
      <c r="AA26" s="67">
        <f t="shared" si="5"/>
        <v>0</v>
      </c>
      <c r="AB26" s="93">
        <f>C26</f>
        <v>0</v>
      </c>
      <c r="AC26" s="121">
        <f t="shared" si="20"/>
        <v>0</v>
      </c>
      <c r="AD26" s="127">
        <f t="shared" si="22"/>
        <v>0</v>
      </c>
      <c r="AE26" s="110">
        <f aca="true" t="shared" si="27" ref="AE26:AE33">IF(AD26&gt;=191300,191300*AB26,AD26*AB26)</f>
        <v>0</v>
      </c>
      <c r="AF26" s="66">
        <f>AE26*AE9</f>
        <v>0</v>
      </c>
      <c r="AG26" s="67">
        <f t="shared" si="7"/>
        <v>0</v>
      </c>
      <c r="AH26" s="68">
        <f>I26+O26+U26+AA26+AG26+'Salary Work'!A33</f>
        <v>0</v>
      </c>
      <c r="AL26" s="4"/>
      <c r="AM26" s="54"/>
      <c r="AN26" s="11"/>
      <c r="AO26"/>
    </row>
    <row r="27" spans="1:41" ht="12.75" hidden="1">
      <c r="A27" s="117"/>
      <c r="B27" s="143"/>
      <c r="C27" s="93">
        <v>0</v>
      </c>
      <c r="D27" s="121">
        <f t="shared" si="14"/>
        <v>0</v>
      </c>
      <c r="E27" s="127"/>
      <c r="F27" s="126">
        <f>'Salary Work'!F36</f>
        <v>0</v>
      </c>
      <c r="G27" s="110">
        <f t="shared" si="23"/>
        <v>0</v>
      </c>
      <c r="H27" s="99">
        <f>G27*I9</f>
        <v>0</v>
      </c>
      <c r="I27" s="70">
        <f t="shared" si="15"/>
        <v>0</v>
      </c>
      <c r="J27" s="93">
        <v>0</v>
      </c>
      <c r="K27" s="121">
        <f t="shared" si="16"/>
        <v>0</v>
      </c>
      <c r="L27" s="127">
        <f t="shared" si="1"/>
        <v>0</v>
      </c>
      <c r="M27" s="110">
        <f t="shared" si="24"/>
        <v>0</v>
      </c>
      <c r="N27" s="66">
        <f>M27*M9</f>
        <v>0</v>
      </c>
      <c r="O27" s="67">
        <f t="shared" si="17"/>
        <v>0</v>
      </c>
      <c r="P27" s="93">
        <v>0</v>
      </c>
      <c r="Q27" s="121">
        <f t="shared" si="18"/>
        <v>0</v>
      </c>
      <c r="R27" s="127">
        <f t="shared" si="2"/>
        <v>0</v>
      </c>
      <c r="S27" s="110">
        <f t="shared" si="25"/>
        <v>0</v>
      </c>
      <c r="T27" s="66">
        <f>S27*S9</f>
        <v>0</v>
      </c>
      <c r="U27" s="67">
        <f t="shared" si="3"/>
        <v>0</v>
      </c>
      <c r="V27" s="93">
        <v>0</v>
      </c>
      <c r="W27" s="121">
        <f t="shared" si="19"/>
        <v>0</v>
      </c>
      <c r="X27" s="127">
        <f t="shared" si="21"/>
        <v>0</v>
      </c>
      <c r="Y27" s="110">
        <f t="shared" si="26"/>
        <v>0</v>
      </c>
      <c r="Z27" s="66">
        <f>Y27*Y9</f>
        <v>0</v>
      </c>
      <c r="AA27" s="67">
        <f t="shared" si="5"/>
        <v>0</v>
      </c>
      <c r="AB27" s="93">
        <v>0</v>
      </c>
      <c r="AC27" s="121">
        <f t="shared" si="20"/>
        <v>0</v>
      </c>
      <c r="AD27" s="127">
        <f t="shared" si="22"/>
        <v>0</v>
      </c>
      <c r="AE27" s="110">
        <f t="shared" si="27"/>
        <v>0</v>
      </c>
      <c r="AF27" s="66">
        <f>AE27*AE9</f>
        <v>0</v>
      </c>
      <c r="AG27" s="67">
        <f t="shared" si="7"/>
        <v>0</v>
      </c>
      <c r="AH27" s="68">
        <f>I27+O27+U27+AA27+AG27+'Salary Work'!A34</f>
        <v>0</v>
      </c>
      <c r="AL27" s="4"/>
      <c r="AM27" s="54"/>
      <c r="AN27" s="11"/>
      <c r="AO27"/>
    </row>
    <row r="28" spans="1:41" ht="12.75" hidden="1">
      <c r="A28" s="117"/>
      <c r="B28" s="143"/>
      <c r="C28" s="93">
        <v>0</v>
      </c>
      <c r="D28" s="121">
        <f t="shared" si="14"/>
        <v>0</v>
      </c>
      <c r="E28" s="127"/>
      <c r="F28" s="126">
        <f>'Salary Work'!F40</f>
        <v>0</v>
      </c>
      <c r="G28" s="110">
        <f t="shared" si="23"/>
        <v>0</v>
      </c>
      <c r="H28" s="99">
        <f>G28*I9</f>
        <v>0</v>
      </c>
      <c r="I28" s="70">
        <f>SUM(G28:H28)</f>
        <v>0</v>
      </c>
      <c r="J28" s="93">
        <v>0</v>
      </c>
      <c r="K28" s="121">
        <f t="shared" si="16"/>
        <v>0</v>
      </c>
      <c r="L28" s="127">
        <f t="shared" si="1"/>
        <v>0</v>
      </c>
      <c r="M28" s="110">
        <f t="shared" si="24"/>
        <v>0</v>
      </c>
      <c r="N28" s="66">
        <f>M28*M9</f>
        <v>0</v>
      </c>
      <c r="O28" s="67">
        <f>SUM(M28:N28)</f>
        <v>0</v>
      </c>
      <c r="P28" s="93">
        <v>0</v>
      </c>
      <c r="Q28" s="121">
        <f t="shared" si="18"/>
        <v>0</v>
      </c>
      <c r="R28" s="127">
        <f t="shared" si="2"/>
        <v>0</v>
      </c>
      <c r="S28" s="110">
        <f t="shared" si="25"/>
        <v>0</v>
      </c>
      <c r="T28" s="66">
        <f>S28*S9</f>
        <v>0</v>
      </c>
      <c r="U28" s="67">
        <f>S28+T28</f>
        <v>0</v>
      </c>
      <c r="V28" s="93">
        <v>0</v>
      </c>
      <c r="W28" s="121">
        <f t="shared" si="19"/>
        <v>0</v>
      </c>
      <c r="X28" s="127">
        <f t="shared" si="21"/>
        <v>0</v>
      </c>
      <c r="Y28" s="110">
        <f t="shared" si="26"/>
        <v>0</v>
      </c>
      <c r="Z28" s="66">
        <f>Y28*Y9</f>
        <v>0</v>
      </c>
      <c r="AA28" s="67">
        <f>Y28+Z28</f>
        <v>0</v>
      </c>
      <c r="AB28" s="93">
        <v>0</v>
      </c>
      <c r="AC28" s="121">
        <f t="shared" si="20"/>
        <v>0</v>
      </c>
      <c r="AD28" s="127">
        <f t="shared" si="22"/>
        <v>0</v>
      </c>
      <c r="AE28" s="110">
        <f t="shared" si="27"/>
        <v>0</v>
      </c>
      <c r="AF28" s="66">
        <f>AE28*AE9</f>
        <v>0</v>
      </c>
      <c r="AG28" s="67">
        <f>SUM(AE28:AF28)</f>
        <v>0</v>
      </c>
      <c r="AH28" s="68">
        <f>I28+O28+U28+AA28+AG28+'Salary Work'!A35</f>
        <v>0</v>
      </c>
      <c r="AL28" s="4"/>
      <c r="AM28" s="54"/>
      <c r="AN28" s="11"/>
      <c r="AO28"/>
    </row>
    <row r="29" spans="1:41" ht="12.75" hidden="1">
      <c r="A29" s="117"/>
      <c r="B29" s="143"/>
      <c r="C29" s="93">
        <v>0</v>
      </c>
      <c r="D29" s="121">
        <f t="shared" si="14"/>
        <v>0</v>
      </c>
      <c r="E29" s="127"/>
      <c r="F29" s="126">
        <f>'Salary Work'!F44</f>
        <v>0</v>
      </c>
      <c r="G29" s="110">
        <f t="shared" si="23"/>
        <v>0</v>
      </c>
      <c r="H29" s="99">
        <f>G29*I9</f>
        <v>0</v>
      </c>
      <c r="I29" s="70"/>
      <c r="J29" s="93">
        <v>0</v>
      </c>
      <c r="K29" s="121">
        <f t="shared" si="16"/>
        <v>0</v>
      </c>
      <c r="L29" s="127">
        <f t="shared" si="1"/>
        <v>0</v>
      </c>
      <c r="M29" s="110">
        <f t="shared" si="24"/>
        <v>0</v>
      </c>
      <c r="N29" s="66">
        <f>M29*M9</f>
        <v>0</v>
      </c>
      <c r="O29" s="67">
        <f t="shared" si="17"/>
        <v>0</v>
      </c>
      <c r="P29" s="93">
        <v>0</v>
      </c>
      <c r="Q29" s="121">
        <f t="shared" si="18"/>
        <v>0</v>
      </c>
      <c r="R29" s="127">
        <f t="shared" si="2"/>
        <v>0</v>
      </c>
      <c r="S29" s="110">
        <f t="shared" si="25"/>
        <v>0</v>
      </c>
      <c r="T29" s="66">
        <f>S29*S9</f>
        <v>0</v>
      </c>
      <c r="U29" s="67">
        <f t="shared" si="3"/>
        <v>0</v>
      </c>
      <c r="V29" s="93">
        <v>0</v>
      </c>
      <c r="W29" s="121">
        <f t="shared" si="19"/>
        <v>0</v>
      </c>
      <c r="X29" s="127">
        <f t="shared" si="21"/>
        <v>0</v>
      </c>
      <c r="Y29" s="110">
        <f t="shared" si="26"/>
        <v>0</v>
      </c>
      <c r="Z29" s="66">
        <f>Y29*Y9</f>
        <v>0</v>
      </c>
      <c r="AA29" s="67">
        <f t="shared" si="5"/>
        <v>0</v>
      </c>
      <c r="AB29" s="93">
        <v>0</v>
      </c>
      <c r="AC29" s="121">
        <f t="shared" si="20"/>
        <v>0</v>
      </c>
      <c r="AD29" s="127">
        <f t="shared" si="22"/>
        <v>0</v>
      </c>
      <c r="AE29" s="110">
        <f t="shared" si="27"/>
        <v>0</v>
      </c>
      <c r="AF29" s="66">
        <f>AE29*AE9</f>
        <v>0</v>
      </c>
      <c r="AG29" s="67">
        <f t="shared" si="7"/>
        <v>0</v>
      </c>
      <c r="AH29" s="68">
        <f>I29+O29+U29+AA29+AG29</f>
        <v>0</v>
      </c>
      <c r="AL29" s="4"/>
      <c r="AM29" s="54"/>
      <c r="AN29" s="11"/>
      <c r="AO29"/>
    </row>
    <row r="30" spans="1:41" ht="12.75" hidden="1">
      <c r="A30" s="117"/>
      <c r="B30" s="143"/>
      <c r="C30" s="93">
        <v>0</v>
      </c>
      <c r="D30" s="121">
        <f t="shared" si="14"/>
        <v>0</v>
      </c>
      <c r="E30" s="127"/>
      <c r="F30" s="126">
        <f>'Salary Work'!F48</f>
        <v>0</v>
      </c>
      <c r="G30" s="110">
        <f t="shared" si="23"/>
        <v>0</v>
      </c>
      <c r="H30" s="99">
        <f>G30*I9</f>
        <v>0</v>
      </c>
      <c r="I30" s="70">
        <f>SUM(G30:H30)</f>
        <v>0</v>
      </c>
      <c r="J30" s="93">
        <v>0</v>
      </c>
      <c r="K30" s="121">
        <f t="shared" si="16"/>
        <v>0</v>
      </c>
      <c r="L30" s="127">
        <f t="shared" si="1"/>
        <v>0</v>
      </c>
      <c r="M30" s="110">
        <f t="shared" si="24"/>
        <v>0</v>
      </c>
      <c r="N30" s="66">
        <f>M30*M9</f>
        <v>0</v>
      </c>
      <c r="O30" s="67">
        <f t="shared" si="17"/>
        <v>0</v>
      </c>
      <c r="P30" s="93">
        <v>0</v>
      </c>
      <c r="Q30" s="121">
        <f t="shared" si="18"/>
        <v>0</v>
      </c>
      <c r="R30" s="127">
        <f t="shared" si="2"/>
        <v>0</v>
      </c>
      <c r="S30" s="110">
        <f t="shared" si="25"/>
        <v>0</v>
      </c>
      <c r="T30" s="66">
        <f>S30*S9</f>
        <v>0</v>
      </c>
      <c r="U30" s="67">
        <f t="shared" si="3"/>
        <v>0</v>
      </c>
      <c r="V30" s="93">
        <v>0</v>
      </c>
      <c r="W30" s="121">
        <f t="shared" si="19"/>
        <v>0</v>
      </c>
      <c r="X30" s="127">
        <f t="shared" si="21"/>
        <v>0</v>
      </c>
      <c r="Y30" s="110">
        <f t="shared" si="26"/>
        <v>0</v>
      </c>
      <c r="Z30" s="66">
        <f>Y30*Y9</f>
        <v>0</v>
      </c>
      <c r="AA30" s="67">
        <f t="shared" si="5"/>
        <v>0</v>
      </c>
      <c r="AB30" s="93">
        <v>0</v>
      </c>
      <c r="AC30" s="121">
        <f t="shared" si="20"/>
        <v>0</v>
      </c>
      <c r="AD30" s="127">
        <f t="shared" si="22"/>
        <v>0</v>
      </c>
      <c r="AE30" s="110">
        <f t="shared" si="27"/>
        <v>0</v>
      </c>
      <c r="AF30" s="66">
        <f>AE30*AE9</f>
        <v>0</v>
      </c>
      <c r="AG30" s="67">
        <f t="shared" si="7"/>
        <v>0</v>
      </c>
      <c r="AH30" s="68">
        <f>I30+O30+U30+AA30+AG30</f>
        <v>0</v>
      </c>
      <c r="AL30" s="4"/>
      <c r="AM30" s="54"/>
      <c r="AN30" s="11"/>
      <c r="AO30"/>
    </row>
    <row r="31" spans="1:41" ht="12.75" hidden="1">
      <c r="A31" s="117"/>
      <c r="B31" s="143"/>
      <c r="C31" s="93">
        <v>0</v>
      </c>
      <c r="D31" s="121">
        <f t="shared" si="14"/>
        <v>0</v>
      </c>
      <c r="E31" s="127"/>
      <c r="F31" s="126">
        <f>'Salary Work'!F52</f>
        <v>0</v>
      </c>
      <c r="G31" s="110">
        <f t="shared" si="23"/>
        <v>0</v>
      </c>
      <c r="H31" s="99">
        <f>G31*I9</f>
        <v>0</v>
      </c>
      <c r="I31" s="70"/>
      <c r="J31" s="93">
        <v>0</v>
      </c>
      <c r="K31" s="121">
        <f t="shared" si="16"/>
        <v>0</v>
      </c>
      <c r="L31" s="127">
        <f t="shared" si="1"/>
        <v>0</v>
      </c>
      <c r="M31" s="110">
        <f t="shared" si="24"/>
        <v>0</v>
      </c>
      <c r="N31" s="66">
        <f>M31*M9</f>
        <v>0</v>
      </c>
      <c r="O31" s="67">
        <f t="shared" si="17"/>
        <v>0</v>
      </c>
      <c r="P31" s="93">
        <v>0</v>
      </c>
      <c r="Q31" s="121">
        <f t="shared" si="18"/>
        <v>0</v>
      </c>
      <c r="R31" s="127">
        <f t="shared" si="2"/>
        <v>0</v>
      </c>
      <c r="S31" s="110">
        <f t="shared" si="25"/>
        <v>0</v>
      </c>
      <c r="T31" s="66">
        <f>S31*S9</f>
        <v>0</v>
      </c>
      <c r="U31" s="67">
        <f>S31+T31</f>
        <v>0</v>
      </c>
      <c r="V31" s="93">
        <v>0</v>
      </c>
      <c r="W31" s="121">
        <f t="shared" si="19"/>
        <v>0</v>
      </c>
      <c r="X31" s="127">
        <f>R31*1.03</f>
        <v>0</v>
      </c>
      <c r="Y31" s="110">
        <f t="shared" si="26"/>
        <v>0</v>
      </c>
      <c r="Z31" s="66">
        <f>Y31*Y9</f>
        <v>0</v>
      </c>
      <c r="AA31" s="67">
        <f>Y31+Z31</f>
        <v>0</v>
      </c>
      <c r="AB31" s="93">
        <v>0</v>
      </c>
      <c r="AC31" s="121">
        <f t="shared" si="20"/>
        <v>0</v>
      </c>
      <c r="AD31" s="127">
        <f>X31*1.03</f>
        <v>0</v>
      </c>
      <c r="AE31" s="110">
        <f t="shared" si="27"/>
        <v>0</v>
      </c>
      <c r="AF31" s="66">
        <f>AE31*AE9</f>
        <v>0</v>
      </c>
      <c r="AG31" s="67">
        <f>SUM(AE31:AF31)</f>
        <v>0</v>
      </c>
      <c r="AH31" s="68">
        <f>I31+O31+U31+AA31+AG31</f>
        <v>0</v>
      </c>
      <c r="AL31" s="4"/>
      <c r="AM31" s="54"/>
      <c r="AN31" s="11"/>
      <c r="AO31"/>
    </row>
    <row r="32" spans="1:41" ht="12.75" hidden="1">
      <c r="A32" s="117"/>
      <c r="B32" s="143"/>
      <c r="C32" s="93">
        <v>0</v>
      </c>
      <c r="D32" s="121">
        <f t="shared" si="14"/>
        <v>0</v>
      </c>
      <c r="E32" s="127"/>
      <c r="F32" s="126">
        <f>'Salary Work'!F56</f>
        <v>0</v>
      </c>
      <c r="G32" s="110">
        <f t="shared" si="23"/>
        <v>0</v>
      </c>
      <c r="H32" s="99">
        <f>G32*I9</f>
        <v>0</v>
      </c>
      <c r="I32" s="70"/>
      <c r="J32" s="93">
        <v>0</v>
      </c>
      <c r="K32" s="121">
        <f t="shared" si="16"/>
        <v>0</v>
      </c>
      <c r="L32" s="127">
        <f t="shared" si="1"/>
        <v>0</v>
      </c>
      <c r="M32" s="110">
        <f t="shared" si="24"/>
        <v>0</v>
      </c>
      <c r="N32" s="66">
        <f>M32*M9</f>
        <v>0</v>
      </c>
      <c r="O32" s="67">
        <f t="shared" si="17"/>
        <v>0</v>
      </c>
      <c r="P32" s="93">
        <v>0</v>
      </c>
      <c r="Q32" s="121">
        <f t="shared" si="18"/>
        <v>0</v>
      </c>
      <c r="R32" s="127">
        <f t="shared" si="2"/>
        <v>0</v>
      </c>
      <c r="S32" s="110">
        <f t="shared" si="25"/>
        <v>0</v>
      </c>
      <c r="T32" s="66">
        <f>S32*S11</f>
        <v>0</v>
      </c>
      <c r="U32" s="67">
        <f>S32+T32</f>
        <v>0</v>
      </c>
      <c r="V32" s="93">
        <v>0</v>
      </c>
      <c r="W32" s="121">
        <f t="shared" si="19"/>
        <v>0</v>
      </c>
      <c r="X32" s="127">
        <f>R32*1.03</f>
        <v>0</v>
      </c>
      <c r="Y32" s="110">
        <f t="shared" si="26"/>
        <v>0</v>
      </c>
      <c r="Z32" s="66">
        <f>Y32*Y9</f>
        <v>0</v>
      </c>
      <c r="AA32" s="67">
        <f>Y32+Z32</f>
        <v>0</v>
      </c>
      <c r="AB32" s="93">
        <v>0</v>
      </c>
      <c r="AC32" s="121">
        <f t="shared" si="20"/>
        <v>0</v>
      </c>
      <c r="AD32" s="127">
        <f>X32*1.03</f>
        <v>0</v>
      </c>
      <c r="AE32" s="110">
        <f t="shared" si="27"/>
        <v>0</v>
      </c>
      <c r="AF32" s="66">
        <f>AE32*AE9</f>
        <v>0</v>
      </c>
      <c r="AG32" s="67">
        <f>SUM(AE32:AF32)</f>
        <v>0</v>
      </c>
      <c r="AH32" s="68">
        <f>I32+O32+U32+AA32+AG32</f>
        <v>0</v>
      </c>
      <c r="AL32" s="4"/>
      <c r="AM32" s="54"/>
      <c r="AN32" s="11"/>
      <c r="AO32"/>
    </row>
    <row r="33" spans="1:41" ht="12.75" hidden="1">
      <c r="A33" s="117"/>
      <c r="B33" s="143"/>
      <c r="C33" s="93">
        <v>0</v>
      </c>
      <c r="D33" s="121">
        <f t="shared" si="14"/>
        <v>0</v>
      </c>
      <c r="E33" s="127"/>
      <c r="F33" s="126">
        <f>'Salary Work'!F60</f>
        <v>0</v>
      </c>
      <c r="G33" s="110">
        <f t="shared" si="23"/>
        <v>0</v>
      </c>
      <c r="H33" s="99">
        <f>G33*I9</f>
        <v>0</v>
      </c>
      <c r="I33" s="70">
        <f>SUM(G33:H33)</f>
        <v>0</v>
      </c>
      <c r="J33" s="93">
        <v>0</v>
      </c>
      <c r="K33" s="121">
        <f t="shared" si="16"/>
        <v>0</v>
      </c>
      <c r="L33" s="127">
        <f t="shared" si="1"/>
        <v>0</v>
      </c>
      <c r="M33" s="110">
        <f t="shared" si="24"/>
        <v>0</v>
      </c>
      <c r="N33" s="66">
        <f>M33*M9</f>
        <v>0</v>
      </c>
      <c r="O33" s="67">
        <f t="shared" si="17"/>
        <v>0</v>
      </c>
      <c r="P33" s="93">
        <v>0</v>
      </c>
      <c r="Q33" s="121">
        <f t="shared" si="18"/>
        <v>0</v>
      </c>
      <c r="R33" s="127">
        <f t="shared" si="2"/>
        <v>0</v>
      </c>
      <c r="S33" s="110">
        <f t="shared" si="25"/>
        <v>0</v>
      </c>
      <c r="T33" s="66">
        <f>S33*S9</f>
        <v>0</v>
      </c>
      <c r="U33" s="67">
        <f>S33+T33</f>
        <v>0</v>
      </c>
      <c r="V33" s="93">
        <v>0</v>
      </c>
      <c r="W33" s="121">
        <f t="shared" si="19"/>
        <v>0</v>
      </c>
      <c r="X33" s="127">
        <f>R33*1.03</f>
        <v>0</v>
      </c>
      <c r="Y33" s="110">
        <f t="shared" si="26"/>
        <v>0</v>
      </c>
      <c r="Z33" s="66">
        <f>Y33*Y9</f>
        <v>0</v>
      </c>
      <c r="AA33" s="67">
        <f>Y33+Z33</f>
        <v>0</v>
      </c>
      <c r="AB33" s="93">
        <v>0</v>
      </c>
      <c r="AC33" s="121">
        <f t="shared" si="20"/>
        <v>0</v>
      </c>
      <c r="AD33" s="127">
        <f>X33*1.03</f>
        <v>0</v>
      </c>
      <c r="AE33" s="110">
        <f t="shared" si="27"/>
        <v>0</v>
      </c>
      <c r="AF33" s="66">
        <f>AE33*AE9</f>
        <v>0</v>
      </c>
      <c r="AG33" s="67">
        <f>SUM(AE33:AF33)</f>
        <v>0</v>
      </c>
      <c r="AH33" s="68">
        <f>I33+O33+U33+AA33+AG33</f>
        <v>0</v>
      </c>
      <c r="AL33" s="4"/>
      <c r="AM33" s="54"/>
      <c r="AN33" s="11"/>
      <c r="AO33"/>
    </row>
    <row r="34" spans="3:35" ht="12.75">
      <c r="C34" s="93"/>
      <c r="D34" s="93"/>
      <c r="E34" s="93"/>
      <c r="F34" s="71"/>
      <c r="G34" s="71"/>
      <c r="H34" s="71"/>
      <c r="I34" s="70"/>
      <c r="J34" s="99"/>
      <c r="K34" s="99"/>
      <c r="L34" s="99"/>
      <c r="M34" s="99"/>
      <c r="N34" s="65"/>
      <c r="O34" s="67"/>
      <c r="P34" s="115"/>
      <c r="Q34" s="66"/>
      <c r="R34" s="66"/>
      <c r="S34" s="66"/>
      <c r="T34" s="65"/>
      <c r="U34" s="67"/>
      <c r="V34" s="115"/>
      <c r="W34" s="66"/>
      <c r="X34" s="66"/>
      <c r="Y34" s="66"/>
      <c r="Z34" s="65"/>
      <c r="AA34" s="67"/>
      <c r="AB34" s="115"/>
      <c r="AC34" s="66"/>
      <c r="AD34" s="66"/>
      <c r="AE34" s="66"/>
      <c r="AF34" s="65"/>
      <c r="AG34" s="67"/>
      <c r="AH34" s="67"/>
      <c r="AI34" s="115"/>
    </row>
    <row r="35" spans="1:41" ht="12.75">
      <c r="A35" s="36" t="s">
        <v>41</v>
      </c>
      <c r="B35" s="11"/>
      <c r="C35" s="111"/>
      <c r="D35" s="111"/>
      <c r="E35" s="111"/>
      <c r="F35" s="111"/>
      <c r="G35" s="71">
        <f>SUM(G19:G33)</f>
        <v>0</v>
      </c>
      <c r="H35" s="71">
        <f>SUM(H19:H33)</f>
        <v>0</v>
      </c>
      <c r="I35" s="70">
        <f>SUM(I19:I33)</f>
        <v>0</v>
      </c>
      <c r="J35" s="99"/>
      <c r="K35" s="99"/>
      <c r="L35" s="99"/>
      <c r="M35" s="66"/>
      <c r="N35" s="65"/>
      <c r="O35" s="70">
        <f>SUM(O19:O33)</f>
        <v>0</v>
      </c>
      <c r="P35" s="110"/>
      <c r="Q35" s="99"/>
      <c r="R35" s="99"/>
      <c r="S35" s="66"/>
      <c r="T35" s="65"/>
      <c r="U35" s="70">
        <f>SUM(U19:U33)</f>
        <v>0</v>
      </c>
      <c r="V35" s="110"/>
      <c r="W35" s="99"/>
      <c r="X35" s="99"/>
      <c r="Y35" s="66"/>
      <c r="Z35" s="65"/>
      <c r="AA35" s="70">
        <f>SUM(AA19:AA33)</f>
        <v>0</v>
      </c>
      <c r="AB35" s="110"/>
      <c r="AC35" s="99"/>
      <c r="AD35" s="99"/>
      <c r="AE35" s="66"/>
      <c r="AF35" s="65"/>
      <c r="AG35" s="70">
        <f>SUM(AG19:AG33)</f>
        <v>0</v>
      </c>
      <c r="AH35" s="70">
        <f>SUM(AH19:AH33)</f>
        <v>0</v>
      </c>
      <c r="AI35" s="116"/>
      <c r="AJ35" s="11"/>
      <c r="AK35" s="11"/>
      <c r="AL35" s="11"/>
      <c r="AM35" s="11"/>
      <c r="AN35" s="11"/>
      <c r="AO35"/>
    </row>
    <row r="36" spans="1:35" ht="12.75">
      <c r="A36" s="15" t="s">
        <v>40</v>
      </c>
      <c r="C36" s="93"/>
      <c r="D36" s="95"/>
      <c r="E36" s="95"/>
      <c r="F36" s="71"/>
      <c r="G36" s="71"/>
      <c r="H36" s="71"/>
      <c r="I36" s="70">
        <v>0</v>
      </c>
      <c r="J36" s="99"/>
      <c r="K36" s="99"/>
      <c r="L36" s="99"/>
      <c r="M36" s="99">
        <v>0</v>
      </c>
      <c r="N36" s="65"/>
      <c r="O36" s="67">
        <v>0</v>
      </c>
      <c r="P36" s="115"/>
      <c r="Q36" s="66"/>
      <c r="R36" s="66"/>
      <c r="S36" s="99">
        <f>M36*1.03</f>
        <v>0</v>
      </c>
      <c r="T36" s="71"/>
      <c r="U36" s="70">
        <v>0</v>
      </c>
      <c r="V36" s="110"/>
      <c r="W36" s="99"/>
      <c r="X36" s="99"/>
      <c r="Y36" s="99">
        <f>S36*1.03</f>
        <v>0</v>
      </c>
      <c r="Z36" s="71"/>
      <c r="AA36" s="70">
        <v>0</v>
      </c>
      <c r="AB36" s="110"/>
      <c r="AC36" s="99"/>
      <c r="AD36" s="99"/>
      <c r="AE36" s="99">
        <f>Y36*1.03</f>
        <v>0</v>
      </c>
      <c r="AF36" s="71"/>
      <c r="AG36" s="70">
        <v>0</v>
      </c>
      <c r="AH36" s="70">
        <f>AG36+AA36+U36+O36+I36</f>
        <v>0</v>
      </c>
      <c r="AI36" s="110"/>
    </row>
    <row r="37" spans="1:41" ht="12.75">
      <c r="A37" s="15" t="s">
        <v>16</v>
      </c>
      <c r="C37" s="95"/>
      <c r="D37" s="95"/>
      <c r="E37" s="95"/>
      <c r="F37" s="71"/>
      <c r="G37" s="71">
        <v>0</v>
      </c>
      <c r="H37" s="71"/>
      <c r="I37" s="70">
        <v>0</v>
      </c>
      <c r="J37" s="99"/>
      <c r="K37" s="99"/>
      <c r="L37" s="99"/>
      <c r="M37" s="66"/>
      <c r="N37" s="65"/>
      <c r="O37" s="70"/>
      <c r="P37" s="99"/>
      <c r="Q37" s="99"/>
      <c r="R37" s="99"/>
      <c r="S37" s="71"/>
      <c r="T37" s="71"/>
      <c r="U37" s="70">
        <f>O37*1.03</f>
        <v>0</v>
      </c>
      <c r="V37" s="99"/>
      <c r="W37" s="99"/>
      <c r="X37" s="99"/>
      <c r="Y37" s="71"/>
      <c r="Z37" s="71"/>
      <c r="AA37" s="70">
        <f>U37*1.03</f>
        <v>0</v>
      </c>
      <c r="AB37" s="110"/>
      <c r="AC37" s="99"/>
      <c r="AD37" s="99"/>
      <c r="AE37" s="99"/>
      <c r="AF37" s="71"/>
      <c r="AG37" s="70">
        <f>AA37*1.03</f>
        <v>0</v>
      </c>
      <c r="AH37" s="70">
        <f aca="true" t="shared" si="28" ref="AH37:AH50">SUM(I37:AG37)</f>
        <v>0</v>
      </c>
      <c r="AL37" s="4"/>
      <c r="AM37" s="54"/>
      <c r="AN37" s="11"/>
      <c r="AO37"/>
    </row>
    <row r="38" spans="1:41" ht="12.75">
      <c r="A38" s="15"/>
      <c r="C38" s="95"/>
      <c r="D38" s="95"/>
      <c r="E38" s="95"/>
      <c r="F38" s="71"/>
      <c r="G38" s="71"/>
      <c r="H38" s="71"/>
      <c r="I38" s="70"/>
      <c r="J38" s="99"/>
      <c r="K38" s="99"/>
      <c r="L38" s="99"/>
      <c r="M38" s="66"/>
      <c r="N38" s="65"/>
      <c r="O38" s="70"/>
      <c r="P38" s="99"/>
      <c r="Q38" s="99"/>
      <c r="R38" s="99"/>
      <c r="S38" s="71"/>
      <c r="T38" s="71"/>
      <c r="U38" s="70"/>
      <c r="V38" s="99"/>
      <c r="W38" s="99"/>
      <c r="X38" s="99"/>
      <c r="Y38" s="71"/>
      <c r="Z38" s="71"/>
      <c r="AA38" s="70"/>
      <c r="AB38" s="110"/>
      <c r="AC38" s="99"/>
      <c r="AD38" s="99"/>
      <c r="AE38" s="99"/>
      <c r="AF38" s="71"/>
      <c r="AG38" s="70"/>
      <c r="AH38" s="70"/>
      <c r="AL38" s="4"/>
      <c r="AM38" s="54"/>
      <c r="AN38" s="11"/>
      <c r="AO38"/>
    </row>
    <row r="39" spans="1:41" ht="12.75">
      <c r="A39" s="15" t="s">
        <v>45</v>
      </c>
      <c r="C39" s="95"/>
      <c r="D39" s="95"/>
      <c r="E39" s="95"/>
      <c r="F39" s="71"/>
      <c r="G39" s="71"/>
      <c r="H39" s="158">
        <f>SUM(I40:I44)</f>
        <v>0</v>
      </c>
      <c r="I39" s="70"/>
      <c r="J39" s="99"/>
      <c r="K39" s="99"/>
      <c r="L39" s="99"/>
      <c r="M39" s="65"/>
      <c r="N39" s="65"/>
      <c r="O39" s="70"/>
      <c r="P39" s="99"/>
      <c r="Q39" s="99"/>
      <c r="R39" s="99"/>
      <c r="S39" s="71"/>
      <c r="T39" s="71"/>
      <c r="U39" s="70"/>
      <c r="V39" s="99"/>
      <c r="W39" s="99"/>
      <c r="X39" s="99"/>
      <c r="Y39" s="71"/>
      <c r="Z39" s="71"/>
      <c r="AA39" s="70"/>
      <c r="AB39" s="110"/>
      <c r="AC39" s="99"/>
      <c r="AD39" s="99"/>
      <c r="AE39" s="71"/>
      <c r="AF39" s="71"/>
      <c r="AG39" s="70"/>
      <c r="AH39" s="70">
        <f t="shared" si="28"/>
        <v>0</v>
      </c>
      <c r="AL39" s="4"/>
      <c r="AM39" s="54"/>
      <c r="AN39" s="11"/>
      <c r="AO39"/>
    </row>
    <row r="40" spans="1:40" s="154" customFormat="1" ht="12.75">
      <c r="A40" s="148"/>
      <c r="B40" s="147"/>
      <c r="C40" s="149"/>
      <c r="D40" s="149"/>
      <c r="E40" s="149"/>
      <c r="F40" s="150"/>
      <c r="G40" s="150"/>
      <c r="H40" s="149"/>
      <c r="I40" s="163"/>
      <c r="J40" s="152"/>
      <c r="K40" s="152"/>
      <c r="L40" s="152"/>
      <c r="M40" s="153"/>
      <c r="N40" s="153"/>
      <c r="O40" s="151"/>
      <c r="P40" s="152"/>
      <c r="Q40" s="152"/>
      <c r="R40" s="152"/>
      <c r="S40" s="150"/>
      <c r="T40" s="150"/>
      <c r="U40" s="151"/>
      <c r="V40" s="152"/>
      <c r="W40" s="152"/>
      <c r="X40" s="152"/>
      <c r="Y40" s="150"/>
      <c r="Z40" s="150"/>
      <c r="AA40" s="151"/>
      <c r="AB40" s="152"/>
      <c r="AC40" s="152"/>
      <c r="AD40" s="152"/>
      <c r="AE40" s="150"/>
      <c r="AF40" s="150"/>
      <c r="AG40" s="151"/>
      <c r="AH40" s="151">
        <f t="shared" si="28"/>
        <v>0</v>
      </c>
      <c r="AL40" s="155"/>
      <c r="AM40" s="156"/>
      <c r="AN40" s="157"/>
    </row>
    <row r="41" spans="1:40" s="154" customFormat="1" ht="12.75">
      <c r="A41" s="148"/>
      <c r="B41" s="147"/>
      <c r="C41" s="149"/>
      <c r="D41" s="149"/>
      <c r="E41" s="149"/>
      <c r="F41" s="150"/>
      <c r="G41" s="150"/>
      <c r="H41" s="149"/>
      <c r="I41" s="163"/>
      <c r="J41" s="152"/>
      <c r="K41" s="152"/>
      <c r="L41" s="152"/>
      <c r="M41" s="153"/>
      <c r="N41" s="153"/>
      <c r="O41" s="151"/>
      <c r="P41" s="152"/>
      <c r="Q41" s="152"/>
      <c r="R41" s="152"/>
      <c r="S41" s="150"/>
      <c r="T41" s="150"/>
      <c r="U41" s="151"/>
      <c r="V41" s="152"/>
      <c r="W41" s="152"/>
      <c r="X41" s="152"/>
      <c r="Y41" s="150"/>
      <c r="Z41" s="150"/>
      <c r="AA41" s="151"/>
      <c r="AB41" s="152"/>
      <c r="AC41" s="152"/>
      <c r="AD41" s="152"/>
      <c r="AE41" s="150"/>
      <c r="AF41" s="150"/>
      <c r="AG41" s="151"/>
      <c r="AH41" s="151"/>
      <c r="AL41" s="155"/>
      <c r="AM41" s="156"/>
      <c r="AN41" s="157"/>
    </row>
    <row r="42" spans="1:40" s="154" customFormat="1" ht="12.75">
      <c r="A42" s="148"/>
      <c r="B42" s="147"/>
      <c r="C42" s="149"/>
      <c r="D42" s="149"/>
      <c r="E42" s="149"/>
      <c r="F42" s="150"/>
      <c r="G42" s="150"/>
      <c r="H42" s="149"/>
      <c r="I42" s="163"/>
      <c r="J42" s="152"/>
      <c r="K42" s="152"/>
      <c r="L42" s="152"/>
      <c r="M42" s="153"/>
      <c r="N42" s="153"/>
      <c r="O42" s="151"/>
      <c r="P42" s="152"/>
      <c r="Q42" s="152"/>
      <c r="R42" s="152"/>
      <c r="S42" s="150"/>
      <c r="T42" s="150"/>
      <c r="U42" s="151"/>
      <c r="V42" s="152"/>
      <c r="W42" s="152"/>
      <c r="X42" s="152"/>
      <c r="Y42" s="150"/>
      <c r="Z42" s="150"/>
      <c r="AA42" s="151"/>
      <c r="AB42" s="152"/>
      <c r="AC42" s="152"/>
      <c r="AD42" s="152"/>
      <c r="AE42" s="150"/>
      <c r="AF42" s="150"/>
      <c r="AG42" s="151"/>
      <c r="AH42" s="151"/>
      <c r="AL42" s="155"/>
      <c r="AM42" s="156"/>
      <c r="AN42" s="157"/>
    </row>
    <row r="43" spans="1:40" s="154" customFormat="1" ht="12.75">
      <c r="A43" s="148"/>
      <c r="B43" s="147"/>
      <c r="C43" s="198"/>
      <c r="D43" s="149"/>
      <c r="E43" s="149"/>
      <c r="F43" s="150"/>
      <c r="G43" s="150"/>
      <c r="H43" s="149"/>
      <c r="I43" s="163"/>
      <c r="J43" s="152"/>
      <c r="K43" s="152"/>
      <c r="L43" s="152"/>
      <c r="M43" s="153"/>
      <c r="N43" s="153"/>
      <c r="O43" s="151"/>
      <c r="P43" s="152"/>
      <c r="Q43" s="152"/>
      <c r="R43" s="152"/>
      <c r="S43" s="150"/>
      <c r="T43" s="150"/>
      <c r="U43" s="151"/>
      <c r="V43" s="152"/>
      <c r="W43" s="152"/>
      <c r="X43" s="152"/>
      <c r="Y43" s="150"/>
      <c r="Z43" s="150"/>
      <c r="AA43" s="151"/>
      <c r="AB43" s="152"/>
      <c r="AC43" s="152"/>
      <c r="AD43" s="152"/>
      <c r="AE43" s="150"/>
      <c r="AF43" s="150"/>
      <c r="AG43" s="151"/>
      <c r="AH43" s="151"/>
      <c r="AL43" s="155"/>
      <c r="AM43" s="156"/>
      <c r="AN43" s="157"/>
    </row>
    <row r="44" spans="1:40" s="154" customFormat="1" ht="12.75">
      <c r="A44" s="148"/>
      <c r="B44" s="147"/>
      <c r="C44" s="198"/>
      <c r="D44" s="149"/>
      <c r="E44" s="149"/>
      <c r="F44" s="150"/>
      <c r="G44" s="150"/>
      <c r="H44" s="149"/>
      <c r="I44" s="163"/>
      <c r="J44" s="152"/>
      <c r="K44" s="152"/>
      <c r="L44" s="152"/>
      <c r="M44" s="153"/>
      <c r="N44" s="153"/>
      <c r="O44" s="151"/>
      <c r="P44" s="152"/>
      <c r="Q44" s="152"/>
      <c r="R44" s="152"/>
      <c r="S44" s="150"/>
      <c r="T44" s="150"/>
      <c r="U44" s="151"/>
      <c r="V44" s="152"/>
      <c r="W44" s="152"/>
      <c r="X44" s="152"/>
      <c r="Y44" s="150"/>
      <c r="Z44" s="150"/>
      <c r="AA44" s="151"/>
      <c r="AB44" s="152"/>
      <c r="AC44" s="152"/>
      <c r="AD44" s="152"/>
      <c r="AE44" s="150"/>
      <c r="AF44" s="150"/>
      <c r="AG44" s="151"/>
      <c r="AH44" s="151">
        <f t="shared" si="28"/>
        <v>0</v>
      </c>
      <c r="AL44" s="155"/>
      <c r="AM44" s="156"/>
      <c r="AN44" s="157"/>
    </row>
    <row r="45" spans="1:41" ht="12.75">
      <c r="A45" s="15"/>
      <c r="C45" s="95"/>
      <c r="D45" s="95"/>
      <c r="E45" s="95"/>
      <c r="F45" s="71"/>
      <c r="G45" s="71"/>
      <c r="I45" s="70"/>
      <c r="J45" s="99"/>
      <c r="K45" s="99"/>
      <c r="L45" s="99"/>
      <c r="M45" s="65"/>
      <c r="N45" s="65"/>
      <c r="O45" s="70"/>
      <c r="P45" s="99"/>
      <c r="Q45" s="99"/>
      <c r="R45" s="99"/>
      <c r="S45" s="71"/>
      <c r="T45" s="71"/>
      <c r="U45" s="70"/>
      <c r="V45" s="99"/>
      <c r="W45" s="99"/>
      <c r="X45" s="99"/>
      <c r="Y45" s="71"/>
      <c r="Z45" s="71"/>
      <c r="AA45" s="70"/>
      <c r="AB45" s="99"/>
      <c r="AC45" s="99"/>
      <c r="AD45" s="99"/>
      <c r="AE45" s="71"/>
      <c r="AF45" s="71"/>
      <c r="AG45" s="70"/>
      <c r="AH45" s="70"/>
      <c r="AL45" s="4"/>
      <c r="AM45" s="54"/>
      <c r="AN45" s="11"/>
      <c r="AO45"/>
    </row>
    <row r="46" spans="1:41" ht="12.75">
      <c r="A46" s="15" t="s">
        <v>17</v>
      </c>
      <c r="B46" t="s">
        <v>53</v>
      </c>
      <c r="C46" s="95"/>
      <c r="D46" s="95"/>
      <c r="E46" s="95"/>
      <c r="F46" s="71"/>
      <c r="G46" s="71"/>
      <c r="H46" s="95"/>
      <c r="I46" s="70"/>
      <c r="J46" s="99"/>
      <c r="K46" s="99"/>
      <c r="L46" s="99"/>
      <c r="M46" s="65"/>
      <c r="N46" s="65"/>
      <c r="O46" s="70">
        <f>I46</f>
        <v>0</v>
      </c>
      <c r="P46" s="99"/>
      <c r="Q46" s="99"/>
      <c r="R46" s="99"/>
      <c r="S46" s="71"/>
      <c r="T46" s="71"/>
      <c r="U46" s="70">
        <f>I46</f>
        <v>0</v>
      </c>
      <c r="V46" s="99"/>
      <c r="W46" s="99"/>
      <c r="X46" s="99"/>
      <c r="Y46" s="71"/>
      <c r="Z46" s="71"/>
      <c r="AA46" s="70">
        <f>I46</f>
        <v>0</v>
      </c>
      <c r="AB46" s="99"/>
      <c r="AC46" s="99"/>
      <c r="AD46" s="99"/>
      <c r="AE46" s="71"/>
      <c r="AF46" s="71"/>
      <c r="AG46" s="70">
        <f>I46</f>
        <v>0</v>
      </c>
      <c r="AH46" s="70">
        <f>SUM(I46:AG46)</f>
        <v>0</v>
      </c>
      <c r="AL46" s="4"/>
      <c r="AM46" s="54"/>
      <c r="AN46" s="11"/>
      <c r="AO46"/>
    </row>
    <row r="47" spans="1:41" ht="12.75">
      <c r="A47" s="15" t="s">
        <v>43</v>
      </c>
      <c r="C47" s="95"/>
      <c r="D47" s="95"/>
      <c r="E47" s="95"/>
      <c r="F47" s="71"/>
      <c r="G47" s="71"/>
      <c r="H47" s="71"/>
      <c r="I47" s="70"/>
      <c r="J47" s="99"/>
      <c r="K47" s="99"/>
      <c r="L47" s="99"/>
      <c r="M47" s="65"/>
      <c r="N47" s="65"/>
      <c r="O47" s="70">
        <f>I47*1.03</f>
        <v>0</v>
      </c>
      <c r="P47" s="99"/>
      <c r="Q47" s="99"/>
      <c r="R47" s="99"/>
      <c r="S47" s="71"/>
      <c r="T47" s="71"/>
      <c r="U47" s="70">
        <f>O47*1.03</f>
        <v>0</v>
      </c>
      <c r="V47" s="99"/>
      <c r="W47" s="99"/>
      <c r="X47" s="99"/>
      <c r="Y47" s="71"/>
      <c r="Z47" s="71"/>
      <c r="AA47" s="70">
        <f>U47*1.03</f>
        <v>0</v>
      </c>
      <c r="AB47" s="99"/>
      <c r="AC47" s="99"/>
      <c r="AD47" s="99"/>
      <c r="AE47" s="71"/>
      <c r="AF47" s="71"/>
      <c r="AG47" s="70">
        <f>AA47*1.03</f>
        <v>0</v>
      </c>
      <c r="AH47" s="70">
        <f t="shared" si="28"/>
        <v>0</v>
      </c>
      <c r="AL47" s="4"/>
      <c r="AM47" s="54"/>
      <c r="AN47" s="11"/>
      <c r="AO47"/>
    </row>
    <row r="48" spans="1:41" ht="12.75">
      <c r="A48" s="15" t="s">
        <v>18</v>
      </c>
      <c r="C48" s="95"/>
      <c r="D48" s="95"/>
      <c r="E48" s="95"/>
      <c r="F48" s="71"/>
      <c r="G48" s="71"/>
      <c r="H48" s="71"/>
      <c r="I48" s="70">
        <v>0</v>
      </c>
      <c r="J48" s="99"/>
      <c r="K48" s="99"/>
      <c r="L48" s="99"/>
      <c r="M48" s="65"/>
      <c r="N48" s="65"/>
      <c r="O48" s="70">
        <f>I48*1.03</f>
        <v>0</v>
      </c>
      <c r="P48" s="99"/>
      <c r="Q48" s="99"/>
      <c r="R48" s="99"/>
      <c r="S48" s="71"/>
      <c r="T48" s="71"/>
      <c r="U48" s="70">
        <f>O48*1.03</f>
        <v>0</v>
      </c>
      <c r="V48" s="99"/>
      <c r="W48" s="99"/>
      <c r="X48" s="99"/>
      <c r="Y48" s="71"/>
      <c r="Z48" s="71"/>
      <c r="AA48" s="70">
        <f>U48*1.03</f>
        <v>0</v>
      </c>
      <c r="AB48" s="99"/>
      <c r="AC48" s="99"/>
      <c r="AD48" s="99"/>
      <c r="AE48" s="71"/>
      <c r="AF48" s="71"/>
      <c r="AG48" s="70">
        <f>AA48*1.03</f>
        <v>0</v>
      </c>
      <c r="AH48" s="70">
        <f t="shared" si="28"/>
        <v>0</v>
      </c>
      <c r="AL48" s="4"/>
      <c r="AM48" s="54"/>
      <c r="AN48" s="11"/>
      <c r="AO48"/>
    </row>
    <row r="49" spans="1:41" ht="12.75">
      <c r="A49" s="15" t="s">
        <v>19</v>
      </c>
      <c r="C49" s="95"/>
      <c r="D49" s="95"/>
      <c r="E49" s="95"/>
      <c r="F49" s="71"/>
      <c r="G49" s="71"/>
      <c r="H49" s="71"/>
      <c r="I49" s="70">
        <v>0</v>
      </c>
      <c r="J49" s="99"/>
      <c r="K49" s="99"/>
      <c r="L49" s="99"/>
      <c r="M49" s="65"/>
      <c r="N49" s="65"/>
      <c r="O49" s="70">
        <f>I49*1.03</f>
        <v>0</v>
      </c>
      <c r="P49" s="99"/>
      <c r="Q49" s="99"/>
      <c r="R49" s="99"/>
      <c r="S49" s="71"/>
      <c r="T49" s="71"/>
      <c r="U49" s="70">
        <f>O49*1.03</f>
        <v>0</v>
      </c>
      <c r="V49" s="99"/>
      <c r="W49" s="99"/>
      <c r="X49" s="99"/>
      <c r="Y49" s="71"/>
      <c r="Z49" s="71"/>
      <c r="AA49" s="70">
        <f>U49*1.03</f>
        <v>0</v>
      </c>
      <c r="AB49" s="99"/>
      <c r="AC49" s="99"/>
      <c r="AD49" s="99"/>
      <c r="AE49" s="71"/>
      <c r="AF49" s="71"/>
      <c r="AG49" s="70">
        <f>AA49*1.03</f>
        <v>0</v>
      </c>
      <c r="AH49" s="70">
        <f t="shared" si="28"/>
        <v>0</v>
      </c>
      <c r="AL49" s="4"/>
      <c r="AM49" s="54"/>
      <c r="AN49" s="11"/>
      <c r="AO49"/>
    </row>
    <row r="50" spans="1:92" ht="12.75">
      <c r="A50" s="36" t="s">
        <v>20</v>
      </c>
      <c r="B50" s="11"/>
      <c r="C50" s="111"/>
      <c r="D50" s="111"/>
      <c r="E50" s="111"/>
      <c r="F50" s="71"/>
      <c r="G50" s="71"/>
      <c r="H50" s="162">
        <f>SUM(I51:I54)</f>
        <v>0</v>
      </c>
      <c r="I50" s="70"/>
      <c r="J50" s="99"/>
      <c r="K50" s="99"/>
      <c r="L50" s="99"/>
      <c r="M50" s="66"/>
      <c r="N50" s="66"/>
      <c r="O50" s="70"/>
      <c r="P50" s="99"/>
      <c r="Q50" s="99"/>
      <c r="R50" s="99"/>
      <c r="S50" s="99"/>
      <c r="T50" s="99"/>
      <c r="U50" s="70"/>
      <c r="V50" s="99"/>
      <c r="W50" s="99"/>
      <c r="X50" s="99"/>
      <c r="Y50" s="99"/>
      <c r="Z50" s="99"/>
      <c r="AA50" s="70"/>
      <c r="AB50" s="99"/>
      <c r="AC50" s="99"/>
      <c r="AD50" s="99"/>
      <c r="AE50" s="99"/>
      <c r="AF50" s="99"/>
      <c r="AG50" s="70"/>
      <c r="AH50" s="70">
        <f t="shared" si="28"/>
        <v>0</v>
      </c>
      <c r="AI50" s="19"/>
      <c r="AJ50" s="19"/>
      <c r="AK50" s="19"/>
      <c r="AL50" s="19"/>
      <c r="AM50" s="19"/>
      <c r="AN50" s="19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</row>
    <row r="51" spans="1:40" s="147" customFormat="1" ht="12">
      <c r="A51" s="159"/>
      <c r="B51" s="160"/>
      <c r="C51" s="161"/>
      <c r="D51" s="161"/>
      <c r="E51" s="161"/>
      <c r="F51" s="162"/>
      <c r="G51" s="162"/>
      <c r="H51" s="162"/>
      <c r="I51" s="163"/>
      <c r="J51" s="164"/>
      <c r="K51" s="164"/>
      <c r="L51" s="164"/>
      <c r="M51" s="165"/>
      <c r="N51" s="165"/>
      <c r="O51" s="163">
        <f>N83*M82</f>
        <v>0</v>
      </c>
      <c r="P51" s="164"/>
      <c r="Q51" s="164"/>
      <c r="R51" s="164"/>
      <c r="S51" s="162"/>
      <c r="T51" s="162"/>
      <c r="U51" s="163">
        <f>O51</f>
        <v>0</v>
      </c>
      <c r="V51" s="164"/>
      <c r="W51" s="164"/>
      <c r="X51" s="164"/>
      <c r="Y51" s="162"/>
      <c r="Z51" s="162"/>
      <c r="AA51" s="163">
        <f>U51</f>
        <v>0</v>
      </c>
      <c r="AB51" s="164"/>
      <c r="AC51" s="164"/>
      <c r="AD51" s="164"/>
      <c r="AE51" s="162"/>
      <c r="AF51" s="162"/>
      <c r="AG51" s="163">
        <f>N83*N82</f>
        <v>0</v>
      </c>
      <c r="AH51" s="163">
        <f aca="true" t="shared" si="29" ref="AH51:AH58">SUM(I51:AG51)</f>
        <v>0</v>
      </c>
      <c r="AI51" s="166"/>
      <c r="AJ51" s="166"/>
      <c r="AK51" s="166"/>
      <c r="AL51" s="166"/>
      <c r="AM51" s="166"/>
      <c r="AN51" s="166"/>
    </row>
    <row r="52" spans="1:40" s="147" customFormat="1" ht="12">
      <c r="A52" s="159" t="s">
        <v>54</v>
      </c>
      <c r="B52" s="160"/>
      <c r="C52" s="161"/>
      <c r="D52" s="161"/>
      <c r="E52" s="161"/>
      <c r="F52" s="162"/>
      <c r="G52" s="162"/>
      <c r="H52" s="162"/>
      <c r="I52" s="163"/>
      <c r="J52" s="164"/>
      <c r="K52" s="164"/>
      <c r="L52" s="164"/>
      <c r="M52" s="165"/>
      <c r="N52" s="165"/>
      <c r="O52" s="163">
        <f>N85*M82</f>
        <v>0</v>
      </c>
      <c r="P52" s="164"/>
      <c r="Q52" s="164"/>
      <c r="R52" s="164"/>
      <c r="S52" s="162"/>
      <c r="T52" s="162"/>
      <c r="U52" s="163">
        <f>O52</f>
        <v>0</v>
      </c>
      <c r="V52" s="164"/>
      <c r="W52" s="164"/>
      <c r="X52" s="164"/>
      <c r="Y52" s="162"/>
      <c r="Z52" s="162"/>
      <c r="AA52" s="163">
        <f>U52</f>
        <v>0</v>
      </c>
      <c r="AB52" s="164"/>
      <c r="AC52" s="164"/>
      <c r="AD52" s="164"/>
      <c r="AE52" s="162"/>
      <c r="AF52" s="162"/>
      <c r="AG52" s="163">
        <f>N85*N82</f>
        <v>0</v>
      </c>
      <c r="AH52" s="163">
        <f t="shared" si="29"/>
        <v>0</v>
      </c>
      <c r="AI52" s="166"/>
      <c r="AJ52" s="166"/>
      <c r="AK52" s="166"/>
      <c r="AL52" s="166"/>
      <c r="AM52" s="166"/>
      <c r="AN52" s="166"/>
    </row>
    <row r="53" spans="1:40" s="147" customFormat="1" ht="12">
      <c r="A53" s="159"/>
      <c r="B53" s="167"/>
      <c r="C53" s="161"/>
      <c r="D53" s="161"/>
      <c r="E53" s="161"/>
      <c r="F53" s="162"/>
      <c r="G53" s="162"/>
      <c r="H53" s="162"/>
      <c r="I53" s="163"/>
      <c r="J53" s="164"/>
      <c r="K53" s="164"/>
      <c r="L53" s="164"/>
      <c r="M53" s="165"/>
      <c r="N53" s="165"/>
      <c r="O53" s="163">
        <f>500*M82</f>
        <v>0</v>
      </c>
      <c r="P53" s="164"/>
      <c r="Q53" s="164"/>
      <c r="R53" s="164"/>
      <c r="S53" s="162"/>
      <c r="T53" s="162"/>
      <c r="U53" s="163">
        <f>O53</f>
        <v>0</v>
      </c>
      <c r="V53" s="164"/>
      <c r="W53" s="164"/>
      <c r="X53" s="164"/>
      <c r="Y53" s="162"/>
      <c r="Z53" s="162"/>
      <c r="AA53" s="163">
        <f>U53</f>
        <v>0</v>
      </c>
      <c r="AB53" s="164"/>
      <c r="AC53" s="164"/>
      <c r="AD53" s="164"/>
      <c r="AE53" s="162"/>
      <c r="AF53" s="162"/>
      <c r="AG53" s="163">
        <f>500*N82</f>
        <v>0</v>
      </c>
      <c r="AH53" s="163">
        <f t="shared" si="29"/>
        <v>0</v>
      </c>
      <c r="AI53" s="166"/>
      <c r="AJ53" s="166"/>
      <c r="AK53" s="166"/>
      <c r="AL53" s="166"/>
      <c r="AM53" s="166"/>
      <c r="AN53" s="166"/>
    </row>
    <row r="54" spans="1:40" s="147" customFormat="1" ht="12">
      <c r="A54" s="159"/>
      <c r="B54" s="167"/>
      <c r="C54" s="161"/>
      <c r="D54" s="161"/>
      <c r="E54" s="161"/>
      <c r="F54" s="162"/>
      <c r="G54" s="162"/>
      <c r="H54" s="162"/>
      <c r="I54" s="163"/>
      <c r="J54" s="164"/>
      <c r="K54" s="164"/>
      <c r="L54" s="164"/>
      <c r="M54" s="165"/>
      <c r="N54" s="165"/>
      <c r="O54" s="163">
        <f>N84*M82</f>
        <v>0</v>
      </c>
      <c r="P54" s="164"/>
      <c r="Q54" s="164"/>
      <c r="R54" s="164"/>
      <c r="S54" s="162"/>
      <c r="T54" s="162"/>
      <c r="U54" s="163">
        <f>O54</f>
        <v>0</v>
      </c>
      <c r="V54" s="164"/>
      <c r="W54" s="164"/>
      <c r="X54" s="164"/>
      <c r="Y54" s="162"/>
      <c r="Z54" s="162"/>
      <c r="AA54" s="163">
        <f>U54</f>
        <v>0</v>
      </c>
      <c r="AB54" s="164"/>
      <c r="AC54" s="164"/>
      <c r="AD54" s="164"/>
      <c r="AE54" s="162"/>
      <c r="AF54" s="162"/>
      <c r="AG54" s="163">
        <f>N84*N82</f>
        <v>0</v>
      </c>
      <c r="AH54" s="163">
        <f t="shared" si="29"/>
        <v>0</v>
      </c>
      <c r="AI54" s="166"/>
      <c r="AJ54" s="166"/>
      <c r="AK54" s="166"/>
      <c r="AL54" s="166"/>
      <c r="AM54" s="166"/>
      <c r="AN54" s="166"/>
    </row>
    <row r="55" spans="1:40" s="147" customFormat="1" ht="12">
      <c r="A55" s="159"/>
      <c r="B55" s="167"/>
      <c r="C55" s="161"/>
      <c r="D55" s="161"/>
      <c r="E55" s="161"/>
      <c r="F55" s="162"/>
      <c r="G55" s="162"/>
      <c r="I55" s="163">
        <v>0</v>
      </c>
      <c r="J55" s="164"/>
      <c r="K55" s="164"/>
      <c r="L55" s="164"/>
      <c r="M55" s="165"/>
      <c r="N55" s="165"/>
      <c r="O55" s="163">
        <f>I55</f>
        <v>0</v>
      </c>
      <c r="P55" s="164"/>
      <c r="Q55" s="164"/>
      <c r="R55" s="164"/>
      <c r="S55" s="162"/>
      <c r="T55" s="162"/>
      <c r="U55" s="163">
        <f>O55</f>
        <v>0</v>
      </c>
      <c r="V55" s="164"/>
      <c r="W55" s="164"/>
      <c r="X55" s="164"/>
      <c r="Y55" s="162"/>
      <c r="Z55" s="162"/>
      <c r="AA55" s="163">
        <f>U55</f>
        <v>0</v>
      </c>
      <c r="AB55" s="164"/>
      <c r="AC55" s="164"/>
      <c r="AD55" s="164"/>
      <c r="AE55" s="162"/>
      <c r="AF55" s="162"/>
      <c r="AG55" s="163">
        <v>0</v>
      </c>
      <c r="AH55" s="163">
        <f t="shared" si="29"/>
        <v>0</v>
      </c>
      <c r="AI55" s="166"/>
      <c r="AJ55" s="166"/>
      <c r="AK55" s="166"/>
      <c r="AL55" s="166"/>
      <c r="AM55" s="166"/>
      <c r="AN55" s="166"/>
    </row>
    <row r="56" spans="1:57" s="147" customFormat="1" ht="12">
      <c r="A56" s="159"/>
      <c r="B56" s="167"/>
      <c r="C56" s="161"/>
      <c r="D56" s="161"/>
      <c r="E56" s="161"/>
      <c r="F56" s="162"/>
      <c r="G56" s="162"/>
      <c r="H56" s="162"/>
      <c r="I56" s="163">
        <v>0</v>
      </c>
      <c r="J56" s="164"/>
      <c r="K56" s="164"/>
      <c r="L56" s="164"/>
      <c r="M56" s="165"/>
      <c r="N56" s="165"/>
      <c r="O56" s="163">
        <v>0</v>
      </c>
      <c r="P56" s="164"/>
      <c r="Q56" s="164"/>
      <c r="R56" s="164"/>
      <c r="S56" s="162"/>
      <c r="T56" s="164"/>
      <c r="U56" s="163">
        <v>0</v>
      </c>
      <c r="V56" s="164"/>
      <c r="W56" s="164"/>
      <c r="X56" s="164"/>
      <c r="Y56" s="164"/>
      <c r="Z56" s="164"/>
      <c r="AA56" s="163">
        <v>0</v>
      </c>
      <c r="AB56" s="164"/>
      <c r="AC56" s="164"/>
      <c r="AD56" s="164"/>
      <c r="AE56" s="164"/>
      <c r="AF56" s="164"/>
      <c r="AG56" s="163"/>
      <c r="AH56" s="163">
        <f t="shared" si="29"/>
        <v>0</v>
      </c>
      <c r="AI56" s="168"/>
      <c r="AJ56" s="168"/>
      <c r="AK56" s="168"/>
      <c r="AL56" s="168"/>
      <c r="AM56" s="168"/>
      <c r="AN56" s="168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</row>
    <row r="57" spans="1:57" s="147" customFormat="1" ht="12">
      <c r="A57" s="159"/>
      <c r="B57" s="167"/>
      <c r="C57" s="161"/>
      <c r="D57" s="161"/>
      <c r="E57" s="161"/>
      <c r="F57" s="162"/>
      <c r="G57" s="162"/>
      <c r="H57" s="162"/>
      <c r="I57" s="163">
        <v>0</v>
      </c>
      <c r="J57" s="164"/>
      <c r="K57" s="164"/>
      <c r="L57" s="164"/>
      <c r="M57" s="165"/>
      <c r="N57" s="165"/>
      <c r="O57" s="163">
        <f>I57</f>
        <v>0</v>
      </c>
      <c r="P57" s="164"/>
      <c r="Q57" s="164"/>
      <c r="R57" s="164"/>
      <c r="S57" s="162"/>
      <c r="T57" s="164"/>
      <c r="U57" s="163">
        <f>O57</f>
        <v>0</v>
      </c>
      <c r="V57" s="164"/>
      <c r="W57" s="164"/>
      <c r="X57" s="164"/>
      <c r="Y57" s="164"/>
      <c r="Z57" s="164"/>
      <c r="AA57" s="163"/>
      <c r="AB57" s="164"/>
      <c r="AC57" s="164"/>
      <c r="AD57" s="164"/>
      <c r="AE57" s="164"/>
      <c r="AF57" s="164"/>
      <c r="AG57" s="163">
        <f>AA57</f>
        <v>0</v>
      </c>
      <c r="AH57" s="163">
        <f t="shared" si="29"/>
        <v>0</v>
      </c>
      <c r="AI57" s="168"/>
      <c r="AJ57" s="168"/>
      <c r="AK57" s="168"/>
      <c r="AL57" s="168"/>
      <c r="AM57" s="168"/>
      <c r="AN57" s="168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</row>
    <row r="58" spans="1:57" s="147" customFormat="1" ht="12">
      <c r="A58" s="159"/>
      <c r="B58" s="167"/>
      <c r="C58" s="161"/>
      <c r="D58" s="161"/>
      <c r="E58" s="161"/>
      <c r="F58" s="162"/>
      <c r="G58" s="162"/>
      <c r="H58" s="162"/>
      <c r="I58" s="163"/>
      <c r="J58" s="164"/>
      <c r="K58" s="164"/>
      <c r="L58" s="164"/>
      <c r="M58" s="165"/>
      <c r="N58" s="165"/>
      <c r="O58" s="163"/>
      <c r="P58" s="164"/>
      <c r="Q58" s="164"/>
      <c r="R58" s="164"/>
      <c r="S58" s="162"/>
      <c r="T58" s="164"/>
      <c r="U58" s="163"/>
      <c r="V58" s="164"/>
      <c r="W58" s="164"/>
      <c r="X58" s="164"/>
      <c r="Y58" s="164"/>
      <c r="Z58" s="164"/>
      <c r="AA58" s="163"/>
      <c r="AB58" s="164"/>
      <c r="AC58" s="164"/>
      <c r="AD58" s="164"/>
      <c r="AE58" s="164"/>
      <c r="AF58" s="164"/>
      <c r="AG58" s="163"/>
      <c r="AH58" s="163">
        <f t="shared" si="29"/>
        <v>0</v>
      </c>
      <c r="AI58" s="168"/>
      <c r="AJ58" s="168"/>
      <c r="AK58" s="168"/>
      <c r="AL58" s="168"/>
      <c r="AM58" s="168"/>
      <c r="AN58" s="168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</row>
    <row r="59" spans="1:40" s="147" customFormat="1" ht="12">
      <c r="A59" s="148"/>
      <c r="I59" s="170"/>
      <c r="J59" s="171"/>
      <c r="K59" s="171"/>
      <c r="L59" s="171"/>
      <c r="M59" s="165"/>
      <c r="N59" s="165"/>
      <c r="O59" s="170"/>
      <c r="P59" s="171"/>
      <c r="Q59" s="171"/>
      <c r="R59" s="171"/>
      <c r="S59" s="165"/>
      <c r="T59" s="165"/>
      <c r="U59" s="170"/>
      <c r="V59" s="171"/>
      <c r="W59" s="171"/>
      <c r="X59" s="171"/>
      <c r="Y59" s="165"/>
      <c r="Z59" s="165"/>
      <c r="AA59" s="170"/>
      <c r="AB59" s="171"/>
      <c r="AC59" s="171"/>
      <c r="AD59" s="171"/>
      <c r="AE59" s="165"/>
      <c r="AF59" s="165"/>
      <c r="AG59" s="170"/>
      <c r="AH59" s="170"/>
      <c r="AK59" s="169"/>
      <c r="AL59" s="172"/>
      <c r="AM59" s="173"/>
      <c r="AN59" s="166"/>
    </row>
    <row r="60" spans="1:41" ht="12.75">
      <c r="A60" s="36" t="s">
        <v>21</v>
      </c>
      <c r="B60" s="11"/>
      <c r="C60" s="11"/>
      <c r="D60" s="11"/>
      <c r="E60" s="11"/>
      <c r="F60" s="11"/>
      <c r="G60" s="11"/>
      <c r="H60" s="11"/>
      <c r="I60" s="67">
        <f>SUM(I35:I58)</f>
        <v>0</v>
      </c>
      <c r="J60" s="66"/>
      <c r="K60" s="66"/>
      <c r="L60" s="66"/>
      <c r="M60" s="66"/>
      <c r="N60" s="66"/>
      <c r="O60" s="67">
        <f>SUM(O35:O58)</f>
        <v>0</v>
      </c>
      <c r="P60" s="66"/>
      <c r="Q60" s="66"/>
      <c r="R60" s="66"/>
      <c r="S60" s="66"/>
      <c r="T60" s="66"/>
      <c r="U60" s="67">
        <f>SUM(U35:U58)</f>
        <v>0</v>
      </c>
      <c r="V60" s="66"/>
      <c r="W60" s="66"/>
      <c r="X60" s="66"/>
      <c r="Y60" s="66"/>
      <c r="Z60" s="66"/>
      <c r="AA60" s="67">
        <f>SUM(AA35:AA58)</f>
        <v>0</v>
      </c>
      <c r="AB60" s="66"/>
      <c r="AC60" s="66"/>
      <c r="AD60" s="66"/>
      <c r="AE60" s="66"/>
      <c r="AF60" s="66"/>
      <c r="AG60" s="67">
        <f>SUM(AG35:AG58)</f>
        <v>0</v>
      </c>
      <c r="AH60" s="67">
        <f>SUM(AH35:AH58)</f>
        <v>0</v>
      </c>
      <c r="AI60" s="11"/>
      <c r="AJ60" s="11"/>
      <c r="AK60" s="11"/>
      <c r="AL60" s="46"/>
      <c r="AM60" s="54"/>
      <c r="AN60" s="11"/>
      <c r="AO60"/>
    </row>
    <row r="61" spans="1:41" ht="12.75">
      <c r="A61" s="15" t="s">
        <v>22</v>
      </c>
      <c r="F61" s="94"/>
      <c r="I61" s="70"/>
      <c r="J61" s="99"/>
      <c r="K61" s="99"/>
      <c r="L61" s="99"/>
      <c r="M61" s="66"/>
      <c r="N61" s="66"/>
      <c r="O61" s="67"/>
      <c r="P61" s="66"/>
      <c r="Q61" s="66"/>
      <c r="R61" s="66"/>
      <c r="S61" s="66"/>
      <c r="T61" s="66"/>
      <c r="U61" s="67"/>
      <c r="V61" s="66"/>
      <c r="W61" s="66"/>
      <c r="X61" s="66"/>
      <c r="Y61" s="66"/>
      <c r="Z61" s="66"/>
      <c r="AA61" s="67"/>
      <c r="AB61" s="66"/>
      <c r="AC61" s="66"/>
      <c r="AD61" s="66"/>
      <c r="AE61" s="66"/>
      <c r="AF61" s="66"/>
      <c r="AG61" s="67"/>
      <c r="AH61" s="67"/>
      <c r="AL61" s="4"/>
      <c r="AM61" s="54"/>
      <c r="AN61" s="11"/>
      <c r="AO61"/>
    </row>
    <row r="62" spans="1:41" ht="12" customHeight="1">
      <c r="A62" s="15"/>
      <c r="F62" s="94"/>
      <c r="I62" s="70"/>
      <c r="J62" s="99"/>
      <c r="K62" s="99"/>
      <c r="L62" s="99"/>
      <c r="M62" s="66"/>
      <c r="N62" s="66"/>
      <c r="O62" s="67"/>
      <c r="P62" s="66"/>
      <c r="Q62" s="66"/>
      <c r="R62" s="66"/>
      <c r="S62" s="66"/>
      <c r="T62" s="66"/>
      <c r="U62" s="67"/>
      <c r="V62" s="66"/>
      <c r="W62" s="66"/>
      <c r="X62" s="66"/>
      <c r="Y62" s="66"/>
      <c r="Z62" s="66"/>
      <c r="AA62" s="67"/>
      <c r="AB62" s="66"/>
      <c r="AC62" s="66"/>
      <c r="AD62" s="66"/>
      <c r="AE62" s="66"/>
      <c r="AF62" s="66"/>
      <c r="AG62" s="67"/>
      <c r="AH62" s="67"/>
      <c r="AL62" s="4"/>
      <c r="AM62" s="54"/>
      <c r="AN62" s="11"/>
      <c r="AO62"/>
    </row>
    <row r="63" spans="1:41" ht="12.75">
      <c r="A63" s="15"/>
      <c r="F63" s="94"/>
      <c r="I63" s="70"/>
      <c r="J63" s="99"/>
      <c r="K63" s="99"/>
      <c r="L63" s="99"/>
      <c r="M63" s="66"/>
      <c r="N63" s="66"/>
      <c r="O63" s="67"/>
      <c r="P63" s="66"/>
      <c r="Q63" s="66"/>
      <c r="R63" s="66"/>
      <c r="S63" s="66"/>
      <c r="T63" s="66"/>
      <c r="U63" s="67"/>
      <c r="V63" s="66"/>
      <c r="W63" s="66"/>
      <c r="X63" s="66"/>
      <c r="Y63" s="66"/>
      <c r="Z63" s="66"/>
      <c r="AA63" s="67"/>
      <c r="AB63" s="66"/>
      <c r="AC63" s="66"/>
      <c r="AD63" s="66"/>
      <c r="AE63" s="66"/>
      <c r="AF63" s="66"/>
      <c r="AG63" s="67"/>
      <c r="AH63" s="67"/>
      <c r="AL63" s="4"/>
      <c r="AM63" s="54"/>
      <c r="AN63" s="11"/>
      <c r="AO63"/>
    </row>
    <row r="64" spans="2:41" ht="12.75">
      <c r="B64" t="s">
        <v>23</v>
      </c>
      <c r="I64" s="70"/>
      <c r="J64" s="99"/>
      <c r="K64" s="99"/>
      <c r="L64" s="99"/>
      <c r="M64" s="66"/>
      <c r="N64" s="66"/>
      <c r="O64" s="67"/>
      <c r="P64" s="66"/>
      <c r="Q64" s="66"/>
      <c r="R64" s="66"/>
      <c r="S64" s="66"/>
      <c r="T64" s="66"/>
      <c r="U64" s="67"/>
      <c r="V64" s="66"/>
      <c r="W64" s="66"/>
      <c r="X64" s="66"/>
      <c r="Y64" s="66"/>
      <c r="Z64" s="66"/>
      <c r="AA64" s="67"/>
      <c r="AB64" s="66"/>
      <c r="AC64" s="66"/>
      <c r="AD64" s="66"/>
      <c r="AE64" s="66"/>
      <c r="AF64" s="66"/>
      <c r="AG64" s="67"/>
      <c r="AH64" s="70">
        <f>SUM(I64:AG64)</f>
        <v>0</v>
      </c>
      <c r="AL64" s="4"/>
      <c r="AM64" s="54"/>
      <c r="AN64" s="11"/>
      <c r="AO64"/>
    </row>
    <row r="65" spans="2:41" ht="12.75">
      <c r="B65" t="s">
        <v>24</v>
      </c>
      <c r="F65" t="s">
        <v>34</v>
      </c>
      <c r="G65" s="191"/>
      <c r="I65" s="70">
        <f>I64*G65</f>
        <v>0</v>
      </c>
      <c r="J65" s="99"/>
      <c r="K65" s="99"/>
      <c r="L65" s="99"/>
      <c r="M65" s="66"/>
      <c r="N65" s="66"/>
      <c r="O65" s="67">
        <f>O64*G65</f>
        <v>0</v>
      </c>
      <c r="P65" s="66"/>
      <c r="Q65" s="66"/>
      <c r="R65" s="66"/>
      <c r="S65" s="66"/>
      <c r="T65" s="66"/>
      <c r="U65" s="67">
        <f>U64*G65</f>
        <v>0</v>
      </c>
      <c r="V65" s="66"/>
      <c r="W65" s="66"/>
      <c r="X65" s="66"/>
      <c r="Y65" s="66"/>
      <c r="Z65" s="66"/>
      <c r="AA65" s="67">
        <f>AA64*G65</f>
        <v>0</v>
      </c>
      <c r="AB65" s="66"/>
      <c r="AC65" s="66"/>
      <c r="AD65" s="66"/>
      <c r="AE65" s="66"/>
      <c r="AF65" s="66"/>
      <c r="AG65" s="67">
        <f>AG64*G65</f>
        <v>0</v>
      </c>
      <c r="AH65" s="70">
        <f>SUM(I65:AG65)</f>
        <v>0</v>
      </c>
      <c r="AL65" s="4"/>
      <c r="AM65" s="54"/>
      <c r="AN65" s="11"/>
      <c r="AO65"/>
    </row>
    <row r="66" spans="6:55" ht="12.75" hidden="1">
      <c r="F66" s="94"/>
      <c r="I66" s="8"/>
      <c r="J66" s="3"/>
      <c r="K66" s="3"/>
      <c r="L66" s="3"/>
      <c r="M66" s="115"/>
      <c r="N66" s="66"/>
      <c r="O66" s="67"/>
      <c r="P66" s="66"/>
      <c r="Q66" s="66"/>
      <c r="R66" s="66"/>
      <c r="S66" s="66"/>
      <c r="T66" s="66"/>
      <c r="U66" s="67"/>
      <c r="V66" s="66"/>
      <c r="W66" s="66"/>
      <c r="X66" s="66"/>
      <c r="Y66" s="66"/>
      <c r="Z66" s="66"/>
      <c r="AA66" s="67"/>
      <c r="AB66" s="66"/>
      <c r="AC66" s="66"/>
      <c r="AD66" s="66"/>
      <c r="AE66" s="66"/>
      <c r="AF66" s="66"/>
      <c r="AG66" s="67"/>
      <c r="AH66" s="67"/>
      <c r="AI66" s="3"/>
      <c r="AJ66" s="3"/>
      <c r="AK66" s="3"/>
      <c r="AL66" s="42"/>
      <c r="AM66" s="49"/>
      <c r="AN66" s="19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2:41" ht="12.75" hidden="1">
      <c r="B67" t="s">
        <v>23</v>
      </c>
      <c r="I67" s="67">
        <v>0</v>
      </c>
      <c r="J67" s="66"/>
      <c r="K67" s="66"/>
      <c r="L67" s="66"/>
      <c r="M67" s="66"/>
      <c r="N67" s="66"/>
      <c r="O67" s="67">
        <v>0</v>
      </c>
      <c r="P67" s="66"/>
      <c r="Q67" s="66"/>
      <c r="R67" s="66"/>
      <c r="S67" s="66"/>
      <c r="T67" s="66"/>
      <c r="U67" s="67">
        <v>0</v>
      </c>
      <c r="V67" s="66"/>
      <c r="W67" s="66"/>
      <c r="X67" s="66"/>
      <c r="Y67" s="66"/>
      <c r="Z67" s="66"/>
      <c r="AA67" s="67">
        <v>0</v>
      </c>
      <c r="AB67" s="66"/>
      <c r="AC67" s="66"/>
      <c r="AD67" s="66"/>
      <c r="AE67" s="66"/>
      <c r="AF67" s="66"/>
      <c r="AG67" s="67">
        <v>0</v>
      </c>
      <c r="AH67" s="70">
        <f>SUM(I67:AG67)</f>
        <v>0</v>
      </c>
      <c r="AL67" s="4"/>
      <c r="AM67" s="54"/>
      <c r="AN67" s="11"/>
      <c r="AO67"/>
    </row>
    <row r="68" spans="2:41" ht="12.75" hidden="1">
      <c r="B68" t="s">
        <v>24</v>
      </c>
      <c r="F68" t="s">
        <v>34</v>
      </c>
      <c r="G68" s="191"/>
      <c r="I68" s="70">
        <f>I67*G68</f>
        <v>0</v>
      </c>
      <c r="J68" s="19"/>
      <c r="K68" s="19"/>
      <c r="L68" s="19"/>
      <c r="M68" s="11"/>
      <c r="N68" s="11"/>
      <c r="O68" s="20">
        <v>0</v>
      </c>
      <c r="P68" s="19"/>
      <c r="Q68" s="19"/>
      <c r="R68" s="19"/>
      <c r="S68" s="11"/>
      <c r="T68" s="11"/>
      <c r="U68" s="20">
        <v>0</v>
      </c>
      <c r="V68" s="19"/>
      <c r="W68" s="19"/>
      <c r="X68" s="19"/>
      <c r="Y68" s="11"/>
      <c r="Z68" s="11"/>
      <c r="AA68" s="20">
        <v>0</v>
      </c>
      <c r="AB68" s="19"/>
      <c r="AC68" s="19"/>
      <c r="AD68" s="19"/>
      <c r="AE68" s="11"/>
      <c r="AF68" s="11"/>
      <c r="AG68" s="20">
        <f>AG67*0.655</f>
        <v>0</v>
      </c>
      <c r="AH68" s="70">
        <v>0</v>
      </c>
      <c r="AL68" s="4"/>
      <c r="AM68" s="54"/>
      <c r="AN68" s="11"/>
      <c r="AO68"/>
    </row>
    <row r="69" spans="7:41" ht="12.75" hidden="1">
      <c r="G69" s="18"/>
      <c r="H69" s="89"/>
      <c r="I69" s="20"/>
      <c r="J69" s="19"/>
      <c r="K69" s="19"/>
      <c r="L69" s="19"/>
      <c r="M69" s="11"/>
      <c r="N69" s="11"/>
      <c r="O69" s="20"/>
      <c r="P69" s="19"/>
      <c r="Q69" s="19"/>
      <c r="R69" s="19"/>
      <c r="S69" s="11"/>
      <c r="T69" s="11">
        <f>SUM(U64:U68)</f>
        <v>0</v>
      </c>
      <c r="U69" s="20"/>
      <c r="V69" s="19"/>
      <c r="W69" s="19"/>
      <c r="X69" s="19"/>
      <c r="Y69" s="11"/>
      <c r="Z69" s="11">
        <f>SUM(AA63:AA68)</f>
        <v>0</v>
      </c>
      <c r="AA69" s="20"/>
      <c r="AB69" s="19"/>
      <c r="AC69" s="19"/>
      <c r="AD69" s="19"/>
      <c r="AE69" s="11"/>
      <c r="AF69" s="11">
        <f>SUM(AG64:AG68)</f>
        <v>0</v>
      </c>
      <c r="AG69" s="20"/>
      <c r="AH69" s="70"/>
      <c r="AL69" s="4"/>
      <c r="AM69" s="54"/>
      <c r="AN69" s="11"/>
      <c r="AO69"/>
    </row>
    <row r="70" spans="6:56" ht="12.75" hidden="1">
      <c r="F70" s="94"/>
      <c r="I70" s="8"/>
      <c r="J70" s="3"/>
      <c r="K70" s="3"/>
      <c r="L70" s="3"/>
      <c r="M70" s="115"/>
      <c r="N70" s="66"/>
      <c r="O70" s="67"/>
      <c r="P70" s="66"/>
      <c r="Q70" s="66"/>
      <c r="R70" s="66"/>
      <c r="S70" s="66"/>
      <c r="T70" s="66"/>
      <c r="U70" s="67"/>
      <c r="V70" s="66"/>
      <c r="W70" s="66"/>
      <c r="X70" s="66"/>
      <c r="Y70" s="66"/>
      <c r="Z70" s="66"/>
      <c r="AA70" s="67"/>
      <c r="AB70" s="66"/>
      <c r="AC70" s="66"/>
      <c r="AD70" s="66"/>
      <c r="AE70" s="66"/>
      <c r="AF70" s="66"/>
      <c r="AG70" s="67"/>
      <c r="AH70" s="67"/>
      <c r="AI70" s="3"/>
      <c r="AJ70" s="3"/>
      <c r="AK70" s="3"/>
      <c r="AL70" s="42"/>
      <c r="AM70" s="49"/>
      <c r="AN70" s="19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6:41" ht="12.75" hidden="1">
      <c r="F71" s="94"/>
      <c r="I71" s="67"/>
      <c r="J71" s="66"/>
      <c r="K71" s="66"/>
      <c r="L71" s="66"/>
      <c r="M71" s="66"/>
      <c r="N71" s="66"/>
      <c r="O71" s="67"/>
      <c r="P71" s="66"/>
      <c r="Q71" s="66"/>
      <c r="R71" s="66"/>
      <c r="S71" s="66"/>
      <c r="T71" s="66"/>
      <c r="U71" s="67"/>
      <c r="V71" s="66"/>
      <c r="W71" s="66"/>
      <c r="X71" s="66"/>
      <c r="Y71" s="66"/>
      <c r="Z71" s="66"/>
      <c r="AA71" s="67"/>
      <c r="AB71" s="66"/>
      <c r="AC71" s="66"/>
      <c r="AD71" s="66"/>
      <c r="AE71" s="66"/>
      <c r="AF71" s="66"/>
      <c r="AG71" s="67"/>
      <c r="AH71" s="70"/>
      <c r="AL71" s="4"/>
      <c r="AM71" s="54"/>
      <c r="AN71" s="11"/>
      <c r="AO71"/>
    </row>
    <row r="72" spans="6:41" ht="12.75">
      <c r="F72" s="94"/>
      <c r="G72" s="109"/>
      <c r="H72" s="109"/>
      <c r="I72" s="67"/>
      <c r="J72" s="66"/>
      <c r="K72" s="66"/>
      <c r="L72" s="66"/>
      <c r="M72" s="66"/>
      <c r="N72" s="66"/>
      <c r="O72" s="67"/>
      <c r="P72" s="66"/>
      <c r="Q72" s="66"/>
      <c r="R72" s="66"/>
      <c r="S72" s="66"/>
      <c r="T72" s="66"/>
      <c r="U72" s="67"/>
      <c r="V72" s="66"/>
      <c r="W72" s="66"/>
      <c r="X72" s="66"/>
      <c r="Y72" s="66"/>
      <c r="Z72" s="66"/>
      <c r="AA72" s="67"/>
      <c r="AB72" s="66"/>
      <c r="AC72" s="66"/>
      <c r="AD72" s="66"/>
      <c r="AE72" s="66"/>
      <c r="AF72" s="66"/>
      <c r="AG72" s="67"/>
      <c r="AH72" s="70"/>
      <c r="AL72" s="4"/>
      <c r="AM72" s="54"/>
      <c r="AN72" s="11"/>
      <c r="AO72"/>
    </row>
    <row r="73" spans="9:41" ht="12.75">
      <c r="I73" s="69"/>
      <c r="J73" s="73"/>
      <c r="K73" s="73"/>
      <c r="L73" s="73"/>
      <c r="M73" s="73"/>
      <c r="N73" s="73"/>
      <c r="O73" s="69"/>
      <c r="P73" s="73"/>
      <c r="Q73" s="73"/>
      <c r="R73" s="73"/>
      <c r="S73" s="73"/>
      <c r="T73" s="73"/>
      <c r="U73" s="69"/>
      <c r="V73" s="73"/>
      <c r="W73" s="73"/>
      <c r="X73" s="73"/>
      <c r="Y73" s="73"/>
      <c r="Z73" s="73"/>
      <c r="AA73" s="69"/>
      <c r="AB73" s="73"/>
      <c r="AC73" s="73"/>
      <c r="AD73" s="73"/>
      <c r="AE73" s="73"/>
      <c r="AF73" s="73"/>
      <c r="AG73" s="69"/>
      <c r="AH73" s="69"/>
      <c r="AL73" s="4"/>
      <c r="AM73" s="54"/>
      <c r="AN73" s="11"/>
      <c r="AO73"/>
    </row>
    <row r="74" spans="1:41" ht="12.75">
      <c r="A74" s="37" t="s">
        <v>25</v>
      </c>
      <c r="B74" s="11"/>
      <c r="C74" s="128"/>
      <c r="D74" s="129"/>
      <c r="E74" s="129"/>
      <c r="F74" s="125"/>
      <c r="G74" s="125"/>
      <c r="H74" s="125"/>
      <c r="I74" s="183">
        <f>SUM(I60:I72)</f>
        <v>0</v>
      </c>
      <c r="J74" s="95"/>
      <c r="K74" s="123"/>
      <c r="L74" s="123"/>
      <c r="M74" s="123"/>
      <c r="N74" s="99"/>
      <c r="O74" s="70">
        <f>SUM(O60:O72)</f>
        <v>0</v>
      </c>
      <c r="P74" s="99"/>
      <c r="Q74" s="99"/>
      <c r="R74" s="99"/>
      <c r="S74" s="99"/>
      <c r="T74" s="99"/>
      <c r="U74" s="70">
        <f>SUM(U60:U72)</f>
        <v>0</v>
      </c>
      <c r="V74" s="99"/>
      <c r="W74" s="99"/>
      <c r="X74" s="99"/>
      <c r="Y74" s="99"/>
      <c r="Z74" s="99"/>
      <c r="AA74" s="70">
        <f>SUM(AA60:AA72)</f>
        <v>0</v>
      </c>
      <c r="AB74" s="99"/>
      <c r="AC74" s="99"/>
      <c r="AD74" s="99"/>
      <c r="AE74" s="99"/>
      <c r="AF74" s="99"/>
      <c r="AG74" s="70">
        <f>SUM(AG60:AG72)</f>
        <v>0</v>
      </c>
      <c r="AH74" s="70">
        <f>SUM(I74:AG74)</f>
        <v>0</v>
      </c>
      <c r="AI74" s="11"/>
      <c r="AJ74" s="11"/>
      <c r="AK74" s="11"/>
      <c r="AL74" s="46"/>
      <c r="AM74" s="54"/>
      <c r="AN74" s="11"/>
      <c r="AO74"/>
    </row>
    <row r="75" spans="1:41" ht="12.75">
      <c r="A75" s="188" t="s">
        <v>25</v>
      </c>
      <c r="B75" s="189"/>
      <c r="C75" s="190"/>
      <c r="D75" s="129"/>
      <c r="E75" s="129"/>
      <c r="F75" s="125"/>
      <c r="G75" s="125"/>
      <c r="H75" s="125"/>
      <c r="I75" s="122">
        <f>SUM(I60:I65)-I65</f>
        <v>0</v>
      </c>
      <c r="J75" s="174"/>
      <c r="K75" s="175"/>
      <c r="L75" s="175"/>
      <c r="M75" s="175"/>
      <c r="N75" s="175"/>
      <c r="O75" s="122">
        <f>SUM(O60:O65)-O65</f>
        <v>0</v>
      </c>
      <c r="P75" s="174"/>
      <c r="Q75" s="175"/>
      <c r="R75" s="175"/>
      <c r="S75" s="175"/>
      <c r="T75" s="175"/>
      <c r="U75" s="122">
        <f>SUM(U60:U65)-U65</f>
        <v>0</v>
      </c>
      <c r="V75" s="174"/>
      <c r="W75" s="175"/>
      <c r="X75" s="175"/>
      <c r="Y75" s="175"/>
      <c r="Z75" s="175"/>
      <c r="AA75" s="122">
        <f>SUM(AA60:AA65)-AA65</f>
        <v>0</v>
      </c>
      <c r="AB75" s="174"/>
      <c r="AC75" s="175"/>
      <c r="AD75" s="175"/>
      <c r="AE75" s="175"/>
      <c r="AF75" s="175"/>
      <c r="AG75" s="122">
        <f>SUM(AG60:AG65)-AG65</f>
        <v>0</v>
      </c>
      <c r="AH75" s="118">
        <f>SUM(I75:AG75)</f>
        <v>0</v>
      </c>
      <c r="AI75" s="11"/>
      <c r="AJ75" s="11"/>
      <c r="AK75" s="11"/>
      <c r="AL75" s="46"/>
      <c r="AM75" s="54"/>
      <c r="AN75" s="11"/>
      <c r="AO75"/>
    </row>
    <row r="76" spans="1:41" ht="12.75">
      <c r="A76" s="11"/>
      <c r="B76" s="11" t="s">
        <v>26</v>
      </c>
      <c r="C76" s="124"/>
      <c r="D76" s="125"/>
      <c r="E76" s="125"/>
      <c r="F76" s="125"/>
      <c r="G76" s="125"/>
      <c r="H76" s="125"/>
      <c r="I76" s="104">
        <f>IF(I64&gt;=25000,I74-I37-I47-I48-I64-I65+25000,I75)</f>
        <v>0</v>
      </c>
      <c r="J76" s="66"/>
      <c r="K76" s="133"/>
      <c r="L76" s="99"/>
      <c r="M76" s="95"/>
      <c r="N76" s="99"/>
      <c r="O76" s="104">
        <f>O74-O37-O47-O48-O64-O65</f>
        <v>0</v>
      </c>
      <c r="P76" s="115"/>
      <c r="Q76" s="66"/>
      <c r="R76" s="66"/>
      <c r="S76" s="66"/>
      <c r="T76" s="66"/>
      <c r="U76" s="104">
        <f>U74-U37-U47-U48-U64-U65</f>
        <v>0</v>
      </c>
      <c r="V76" s="115"/>
      <c r="W76" s="66"/>
      <c r="X76" s="66"/>
      <c r="Y76" s="66"/>
      <c r="Z76" s="66"/>
      <c r="AA76" s="104">
        <f>AA74-AA37-AA47-AA48-AA64-AA65</f>
        <v>0</v>
      </c>
      <c r="AB76" s="115"/>
      <c r="AC76" s="66"/>
      <c r="AD76" s="66"/>
      <c r="AE76" s="66"/>
      <c r="AF76" s="66"/>
      <c r="AG76" s="104">
        <f>AG74-AG37-AG47-AG48-AG64-AG65</f>
        <v>0</v>
      </c>
      <c r="AH76" s="67">
        <f>SUM(I76:AG76)</f>
        <v>0</v>
      </c>
      <c r="AI76" s="11"/>
      <c r="AJ76" s="11"/>
      <c r="AK76" s="11"/>
      <c r="AL76" s="46"/>
      <c r="AM76" s="54"/>
      <c r="AN76" s="11"/>
      <c r="AO76"/>
    </row>
    <row r="77" spans="1:41" ht="12.75">
      <c r="A77" s="37" t="s">
        <v>24</v>
      </c>
      <c r="B77" s="11"/>
      <c r="C77" s="11"/>
      <c r="D77" s="11"/>
      <c r="E77" s="11"/>
      <c r="F77" s="11"/>
      <c r="G77" s="11"/>
      <c r="H77" s="11"/>
      <c r="I77" s="91">
        <f>I76*I11</f>
        <v>0</v>
      </c>
      <c r="J77" s="119"/>
      <c r="K77" s="119"/>
      <c r="L77" s="119"/>
      <c r="M77" s="92"/>
      <c r="N77" s="92"/>
      <c r="O77" s="91">
        <f>O76*M11</f>
        <v>0</v>
      </c>
      <c r="P77" s="119"/>
      <c r="Q77" s="119"/>
      <c r="R77" s="119"/>
      <c r="S77" s="92"/>
      <c r="T77" s="92"/>
      <c r="U77" s="91">
        <f>U76*S11</f>
        <v>0</v>
      </c>
      <c r="V77" s="119"/>
      <c r="W77" s="119"/>
      <c r="X77" s="119"/>
      <c r="Y77" s="92"/>
      <c r="Z77" s="92"/>
      <c r="AA77" s="91">
        <f>AA76*Y11</f>
        <v>0</v>
      </c>
      <c r="AB77" s="119"/>
      <c r="AC77" s="119"/>
      <c r="AD77" s="119"/>
      <c r="AE77" s="92"/>
      <c r="AF77" s="92"/>
      <c r="AG77" s="91">
        <f>AG76*AE11</f>
        <v>0</v>
      </c>
      <c r="AH77" s="72">
        <f>SUM(I77:AG77)</f>
        <v>0</v>
      </c>
      <c r="AI77" s="11"/>
      <c r="AJ77" s="11"/>
      <c r="AK77" s="11"/>
      <c r="AL77" s="46"/>
      <c r="AM77" s="54"/>
      <c r="AN77" s="11"/>
      <c r="AO77"/>
    </row>
    <row r="78" spans="4:41" ht="12.75">
      <c r="D78" s="130"/>
      <c r="E78" s="130"/>
      <c r="F78" s="95"/>
      <c r="G78" s="95"/>
      <c r="H78" s="95"/>
      <c r="I78" s="67"/>
      <c r="J78" s="66"/>
      <c r="K78" s="133"/>
      <c r="L78" s="99"/>
      <c r="M78" s="71"/>
      <c r="N78" s="71"/>
      <c r="O78" s="67"/>
      <c r="P78" s="66"/>
      <c r="Q78" s="66"/>
      <c r="R78" s="66"/>
      <c r="S78" s="65"/>
      <c r="T78" s="65"/>
      <c r="U78" s="67"/>
      <c r="V78" s="66"/>
      <c r="W78" s="66"/>
      <c r="X78" s="66"/>
      <c r="Y78" s="65"/>
      <c r="Z78" s="65"/>
      <c r="AA78" s="67"/>
      <c r="AB78" s="66"/>
      <c r="AC78" s="66"/>
      <c r="AD78" s="66"/>
      <c r="AE78" s="65"/>
      <c r="AF78" s="65"/>
      <c r="AG78" s="67"/>
      <c r="AH78" s="69"/>
      <c r="AL78" s="4"/>
      <c r="AM78" s="54"/>
      <c r="AN78" s="11"/>
      <c r="AO78"/>
    </row>
    <row r="79" spans="2:39" s="38" customFormat="1" ht="12.75">
      <c r="B79" s="37" t="s">
        <v>27</v>
      </c>
      <c r="D79" s="131"/>
      <c r="E79" s="131"/>
      <c r="F79" s="131"/>
      <c r="G79" s="131"/>
      <c r="H79" s="132"/>
      <c r="I79" s="75">
        <f>I74+I77</f>
        <v>0</v>
      </c>
      <c r="J79" s="120"/>
      <c r="K79" s="128"/>
      <c r="L79" s="134"/>
      <c r="M79" s="135"/>
      <c r="N79" s="74"/>
      <c r="O79" s="75">
        <f>O74+O77</f>
        <v>0</v>
      </c>
      <c r="P79" s="120"/>
      <c r="Q79" s="120"/>
      <c r="R79" s="120"/>
      <c r="S79" s="74"/>
      <c r="T79" s="74"/>
      <c r="U79" s="75">
        <f>U74+U77</f>
        <v>0</v>
      </c>
      <c r="V79" s="120"/>
      <c r="W79" s="120"/>
      <c r="X79" s="120"/>
      <c r="Y79" s="74"/>
      <c r="Z79" s="74"/>
      <c r="AA79" s="75">
        <f>AA74+AA77</f>
        <v>0</v>
      </c>
      <c r="AB79" s="120"/>
      <c r="AC79" s="120"/>
      <c r="AD79" s="120"/>
      <c r="AE79" s="74"/>
      <c r="AF79" s="74"/>
      <c r="AG79" s="75">
        <f>AG74+AG77</f>
        <v>0</v>
      </c>
      <c r="AH79" s="90">
        <f>SUM(I79:AG79)</f>
        <v>0</v>
      </c>
      <c r="AL79" s="47"/>
      <c r="AM79" s="55"/>
    </row>
    <row r="80" spans="9:35" ht="12.75"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</row>
    <row r="81" spans="8:35" ht="12.75">
      <c r="H81" s="101"/>
      <c r="I81" s="102"/>
      <c r="J81" s="102"/>
      <c r="K81" s="102"/>
      <c r="L81" s="102"/>
      <c r="M81" s="102"/>
      <c r="N81" s="103"/>
      <c r="O81" s="106"/>
      <c r="P81" s="106"/>
      <c r="Q81" s="106"/>
      <c r="R81" s="106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</row>
    <row r="82" spans="8:35" ht="12.75">
      <c r="H82" s="101"/>
      <c r="I82" s="104"/>
      <c r="J82" s="104"/>
      <c r="K82" s="104"/>
      <c r="L82" s="104"/>
      <c r="M82" s="104"/>
      <c r="N82" s="104"/>
      <c r="O82" s="107"/>
      <c r="P82" s="107"/>
      <c r="Q82" s="107"/>
      <c r="R82" s="107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</row>
    <row r="83" spans="8:35" ht="12.75">
      <c r="H83" s="101"/>
      <c r="I83" s="101"/>
      <c r="J83" s="101"/>
      <c r="K83" s="101"/>
      <c r="L83" s="101"/>
      <c r="M83" s="101"/>
      <c r="N83" s="105"/>
      <c r="O83" s="108"/>
      <c r="P83" s="108"/>
      <c r="Q83" s="108"/>
      <c r="R83" s="108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</row>
    <row r="84" spans="8:35" ht="12.75">
      <c r="H84" s="101"/>
      <c r="I84" s="101"/>
      <c r="J84" s="101"/>
      <c r="K84" s="101"/>
      <c r="L84" s="101"/>
      <c r="M84" s="101"/>
      <c r="N84" s="105"/>
      <c r="O84" s="108"/>
      <c r="P84" s="108"/>
      <c r="Q84" s="108"/>
      <c r="R84" s="108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</row>
    <row r="85" spans="8:35" ht="12.75">
      <c r="H85" s="101"/>
      <c r="I85" s="101"/>
      <c r="J85" s="101"/>
      <c r="K85" s="101"/>
      <c r="L85" s="101"/>
      <c r="M85" s="101"/>
      <c r="N85" s="105"/>
      <c r="O85" s="108"/>
      <c r="P85" s="108"/>
      <c r="Q85" s="108"/>
      <c r="R85" s="108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</row>
    <row r="86" spans="8:35" ht="12.75">
      <c r="H86" s="101"/>
      <c r="I86" s="101"/>
      <c r="J86" s="101"/>
      <c r="K86" s="101"/>
      <c r="L86" s="101"/>
      <c r="M86" s="101"/>
      <c r="N86" s="105"/>
      <c r="O86" s="108"/>
      <c r="P86" s="108"/>
      <c r="Q86" s="108"/>
      <c r="R86" s="108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</row>
    <row r="87" spans="1:35" ht="12.75">
      <c r="A87" s="58" t="s">
        <v>30</v>
      </c>
      <c r="B87" s="59"/>
      <c r="C87" s="59"/>
      <c r="D87" s="59"/>
      <c r="E87" s="59"/>
      <c r="F87" s="59"/>
      <c r="G87" s="59"/>
      <c r="H87" s="59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7"/>
    </row>
    <row r="88" spans="1:35" ht="12.75">
      <c r="A88" s="60"/>
      <c r="B88" s="61"/>
      <c r="C88" s="62" t="s">
        <v>23</v>
      </c>
      <c r="D88" s="62"/>
      <c r="E88" s="62"/>
      <c r="F88" s="61"/>
      <c r="G88" s="61"/>
      <c r="H88" s="61"/>
      <c r="I88" s="78"/>
      <c r="J88" s="78"/>
      <c r="K88" s="78"/>
      <c r="L88" s="78"/>
      <c r="M88" s="98">
        <v>0</v>
      </c>
      <c r="N88" s="99"/>
      <c r="O88" s="99"/>
      <c r="P88" s="99"/>
      <c r="Q88" s="99"/>
      <c r="R88" s="99"/>
      <c r="S88" s="98">
        <v>0</v>
      </c>
      <c r="T88" s="99"/>
      <c r="U88" s="99"/>
      <c r="V88" s="99"/>
      <c r="W88" s="99"/>
      <c r="X88" s="99"/>
      <c r="Y88" s="98">
        <v>0</v>
      </c>
      <c r="Z88" s="99"/>
      <c r="AA88" s="99"/>
      <c r="AB88" s="99"/>
      <c r="AC88" s="99"/>
      <c r="AD88" s="99"/>
      <c r="AE88" s="98">
        <v>0</v>
      </c>
      <c r="AF88" s="99"/>
      <c r="AG88" s="99"/>
      <c r="AH88" s="98">
        <v>0</v>
      </c>
      <c r="AI88" s="100">
        <f>SUM(M88:AH88)</f>
        <v>0</v>
      </c>
    </row>
    <row r="89" spans="1:35" ht="12.75">
      <c r="A89" s="60"/>
      <c r="B89" s="61"/>
      <c r="C89" s="62" t="s">
        <v>35</v>
      </c>
      <c r="D89" s="62"/>
      <c r="E89" s="62"/>
      <c r="F89" s="61"/>
      <c r="G89" s="61"/>
      <c r="H89" s="61"/>
      <c r="I89" s="78"/>
      <c r="J89" s="78"/>
      <c r="K89" s="78"/>
      <c r="L89" s="78"/>
      <c r="M89" s="98">
        <f>IF(M88&gt;25000,M88-I37-I47-I48-I49-M88+25000,M88-I37-I47-I48-I49)</f>
        <v>0</v>
      </c>
      <c r="N89" s="99"/>
      <c r="O89" s="99"/>
      <c r="P89" s="99"/>
      <c r="Q89" s="99"/>
      <c r="R89" s="99"/>
      <c r="S89" s="98">
        <f>S88-O37-O47-O48-O66</f>
        <v>0</v>
      </c>
      <c r="T89" s="99"/>
      <c r="U89" s="99"/>
      <c r="V89" s="99"/>
      <c r="W89" s="99"/>
      <c r="X89" s="99"/>
      <c r="Y89" s="98">
        <f>Y88-U37-U47-U48-U66</f>
        <v>0</v>
      </c>
      <c r="Z89" s="99"/>
      <c r="AA89" s="99"/>
      <c r="AB89" s="99"/>
      <c r="AC89" s="99"/>
      <c r="AD89" s="99"/>
      <c r="AE89" s="98">
        <f>AE88-AA37-AA47-AA48-AA66</f>
        <v>0</v>
      </c>
      <c r="AF89" s="99"/>
      <c r="AG89" s="99"/>
      <c r="AH89" s="98">
        <f>AH88-AG37-AG47-AG48-AG66</f>
        <v>0</v>
      </c>
      <c r="AI89" s="100">
        <f>SUM(M89:AH89)</f>
        <v>0</v>
      </c>
    </row>
    <row r="90" spans="1:35" ht="15.75">
      <c r="A90" s="60"/>
      <c r="B90" s="61"/>
      <c r="C90" s="62" t="s">
        <v>24</v>
      </c>
      <c r="D90" s="62"/>
      <c r="E90" s="62"/>
      <c r="F90" s="61"/>
      <c r="G90" s="61"/>
      <c r="H90" s="61"/>
      <c r="I90" s="78"/>
      <c r="J90" s="78"/>
      <c r="K90" s="78"/>
      <c r="L90" s="78"/>
      <c r="M90" s="81">
        <f>(M88-I37-I48-I49-I50)*I11</f>
        <v>0</v>
      </c>
      <c r="N90" s="78"/>
      <c r="O90" s="78"/>
      <c r="P90" s="78"/>
      <c r="Q90" s="78"/>
      <c r="R90" s="78"/>
      <c r="S90" s="81">
        <f>(S88-O39-O48-O49-O50)*M11</f>
        <v>0</v>
      </c>
      <c r="T90" s="78"/>
      <c r="U90" s="78"/>
      <c r="V90" s="78"/>
      <c r="W90" s="78"/>
      <c r="X90" s="78"/>
      <c r="Y90" s="81">
        <f>(Y88-U39-U48-U49-U50)*S11</f>
        <v>0</v>
      </c>
      <c r="Z90" s="78"/>
      <c r="AA90" s="78"/>
      <c r="AB90" s="78"/>
      <c r="AC90" s="78"/>
      <c r="AD90" s="78"/>
      <c r="AE90" s="81">
        <f>(AE88-AA39-AA48-AA49-AA50)*Y11</f>
        <v>0</v>
      </c>
      <c r="AF90" s="78"/>
      <c r="AG90" s="78"/>
      <c r="AH90" s="81">
        <f>(AH88-AG39-AG48-AG49-AG50)*AE11</f>
        <v>0</v>
      </c>
      <c r="AI90" s="79">
        <f>SUM(M90:AH90)</f>
        <v>0</v>
      </c>
    </row>
    <row r="91" spans="1:35" ht="12.75">
      <c r="A91" s="60"/>
      <c r="B91" s="61"/>
      <c r="C91" s="61"/>
      <c r="D91" s="61"/>
      <c r="E91" s="61"/>
      <c r="F91" s="61" t="s">
        <v>27</v>
      </c>
      <c r="G91" s="61"/>
      <c r="H91" s="61"/>
      <c r="I91" s="78"/>
      <c r="J91" s="78"/>
      <c r="K91" s="78"/>
      <c r="L91" s="78"/>
      <c r="M91" s="80">
        <f>SUM(M88:M90)</f>
        <v>0</v>
      </c>
      <c r="N91" s="78"/>
      <c r="O91" s="78"/>
      <c r="P91" s="78"/>
      <c r="Q91" s="78"/>
      <c r="R91" s="78"/>
      <c r="S91" s="80">
        <f>SUM(S88:S90)</f>
        <v>0</v>
      </c>
      <c r="T91" s="78"/>
      <c r="U91" s="78"/>
      <c r="V91" s="78"/>
      <c r="W91" s="78"/>
      <c r="X91" s="78"/>
      <c r="Y91" s="80">
        <f>SUM(Y88:Y90)</f>
        <v>0</v>
      </c>
      <c r="Z91" s="78"/>
      <c r="AA91" s="78"/>
      <c r="AB91" s="78"/>
      <c r="AC91" s="78"/>
      <c r="AD91" s="78"/>
      <c r="AE91" s="80">
        <f>SUM(AE88:AE90)</f>
        <v>0</v>
      </c>
      <c r="AF91" s="78"/>
      <c r="AG91" s="78"/>
      <c r="AH91" s="80">
        <f>SUM(AH88:AH90)</f>
        <v>0</v>
      </c>
      <c r="AI91" s="79">
        <f>SUM(M91:AH91)</f>
        <v>0</v>
      </c>
    </row>
    <row r="92" spans="1:35" ht="12.75">
      <c r="A92" s="60"/>
      <c r="B92" s="61"/>
      <c r="C92" s="61"/>
      <c r="D92" s="61"/>
      <c r="E92" s="61"/>
      <c r="F92" s="61"/>
      <c r="G92" s="61"/>
      <c r="H92" s="61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82"/>
    </row>
    <row r="93" spans="1:35" ht="12.75">
      <c r="A93" s="60"/>
      <c r="B93" s="61"/>
      <c r="C93" s="61"/>
      <c r="D93" s="61"/>
      <c r="E93" s="61"/>
      <c r="F93" s="61"/>
      <c r="G93" s="61"/>
      <c r="H93" s="61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83" t="s">
        <v>28</v>
      </c>
      <c r="AF93" s="78"/>
      <c r="AG93" s="78"/>
      <c r="AH93" s="78"/>
      <c r="AI93" s="84">
        <f>SUM(M91:AH91)</f>
        <v>0</v>
      </c>
    </row>
    <row r="94" spans="1:35" ht="12.75">
      <c r="A94" s="63"/>
      <c r="B94" s="64"/>
      <c r="C94" s="64"/>
      <c r="D94" s="64"/>
      <c r="E94" s="64"/>
      <c r="F94" s="64"/>
      <c r="G94" s="64"/>
      <c r="H94" s="64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6" t="s">
        <v>29</v>
      </c>
      <c r="AF94" s="85"/>
      <c r="AG94" s="85"/>
      <c r="AH94" s="85"/>
      <c r="AI94" s="87">
        <f>AI93-AI91</f>
        <v>0</v>
      </c>
    </row>
    <row r="97" ht="12.75">
      <c r="AI97" s="89">
        <f>SUM(AI20:AI93)</f>
        <v>0</v>
      </c>
    </row>
  </sheetData>
  <sheetProtection/>
  <mergeCells count="1">
    <mergeCell ref="J6:K6"/>
  </mergeCells>
  <conditionalFormatting sqref="E19:AG33">
    <cfRule type="cellIs" priority="1" dxfId="0" operator="greaterThanOrEqual" stopIfTrue="1">
      <formula>191300</formula>
    </cfRule>
  </conditionalFormatting>
  <printOptions/>
  <pageMargins left="0.1" right="0.1" top="0.5" bottom="0.5" header="0.5" footer="0.5"/>
  <pageSetup fitToWidth="2" horizontalDpi="300" verticalDpi="300" orientation="landscape" scale="44" r:id="rId1"/>
  <headerFooter alignWithMargins="0">
    <oddFooter>&amp;LChildren's Healthcare of Atlanta - Ofc Grants Administration&amp;C&amp;P&amp;R&amp;D&amp;T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B14" sqref="B14"/>
    </sheetView>
  </sheetViews>
  <sheetFormatPr defaultColWidth="8.8515625" defaultRowHeight="12.75"/>
  <cols>
    <col min="1" max="1" width="8.8515625" style="0" customWidth="1"/>
    <col min="2" max="2" width="20.421875" style="0" customWidth="1"/>
    <col min="3" max="4" width="8.8515625" style="0" customWidth="1"/>
    <col min="5" max="6" width="10.28125" style="0" bestFit="1" customWidth="1"/>
    <col min="7" max="7" width="8.8515625" style="0" customWidth="1"/>
    <col min="8" max="9" width="10.140625" style="0" bestFit="1" customWidth="1"/>
    <col min="10" max="10" width="8.421875" style="0" bestFit="1" customWidth="1"/>
    <col min="11" max="11" width="10.140625" style="0" bestFit="1" customWidth="1"/>
  </cols>
  <sheetData>
    <row r="1" spans="2:8" ht="12.75">
      <c r="B1" s="2"/>
      <c r="C1" s="2"/>
      <c r="D1" s="57" t="s">
        <v>36</v>
      </c>
      <c r="E1" s="53"/>
      <c r="F1" s="21"/>
      <c r="H1" s="14"/>
    </row>
    <row r="2" spans="2:8" ht="12.75">
      <c r="B2" s="6"/>
      <c r="C2" s="5"/>
      <c r="D2" s="41"/>
      <c r="E2" s="48"/>
      <c r="F2" s="40"/>
      <c r="H2" s="14"/>
    </row>
    <row r="3" spans="2:6" ht="12.75">
      <c r="B3" s="10">
        <f>'CHOA Budget'!A19</f>
        <v>0</v>
      </c>
      <c r="C3" s="3">
        <v>5</v>
      </c>
      <c r="D3" s="42" t="s">
        <v>15</v>
      </c>
      <c r="E3" s="50">
        <f>'CHOA Budget'!E19*1.03/12</f>
        <v>0</v>
      </c>
      <c r="F3" s="20">
        <f>E3*C3</f>
        <v>0</v>
      </c>
    </row>
    <row r="4" spans="2:6" ht="12.75">
      <c r="B4" s="7"/>
      <c r="C4" s="1">
        <v>7</v>
      </c>
      <c r="D4" s="42" t="s">
        <v>15</v>
      </c>
      <c r="E4" s="50">
        <f>'CHOA Budget'!E19*1.03^2/12</f>
        <v>0</v>
      </c>
      <c r="F4" s="20">
        <f>E4*C4</f>
        <v>0</v>
      </c>
    </row>
    <row r="5" spans="2:11" ht="12.75">
      <c r="B5" s="7"/>
      <c r="C5" s="3"/>
      <c r="D5" s="42"/>
      <c r="E5" s="49"/>
      <c r="F5" s="144">
        <f>SUM(F3:F4)</f>
        <v>0</v>
      </c>
      <c r="H5" s="14" t="s">
        <v>7</v>
      </c>
      <c r="J5" s="14" t="s">
        <v>48</v>
      </c>
      <c r="K5" s="14"/>
    </row>
    <row r="6" spans="2:10" ht="12.75">
      <c r="B6" s="7"/>
      <c r="C6" s="3"/>
      <c r="D6" s="42"/>
      <c r="E6" s="49"/>
      <c r="F6" s="20"/>
      <c r="H6" s="145">
        <f>'CHOA Budget'!H3</f>
        <v>39904</v>
      </c>
      <c r="I6" s="145">
        <v>39692</v>
      </c>
      <c r="J6" t="e">
        <f>DATEDIF(H6,I6,"m")</f>
        <v>#NUM!</v>
      </c>
    </row>
    <row r="7" spans="2:6" ht="12.75">
      <c r="B7" s="10">
        <f>'CHOA Budget'!A20</f>
        <v>0</v>
      </c>
      <c r="C7" s="3">
        <f>C3</f>
        <v>5</v>
      </c>
      <c r="D7" s="42" t="s">
        <v>15</v>
      </c>
      <c r="E7" s="50">
        <f>'CHOA Budget'!E20*1.03/12</f>
        <v>0</v>
      </c>
      <c r="F7" s="20">
        <f>E7*C7</f>
        <v>0</v>
      </c>
    </row>
    <row r="8" spans="2:6" ht="12.75">
      <c r="B8" s="7"/>
      <c r="C8" s="1">
        <f>C4</f>
        <v>7</v>
      </c>
      <c r="D8" s="42" t="s">
        <v>15</v>
      </c>
      <c r="E8" s="50">
        <f>'CHOA Budget'!E20*1.03^2/12</f>
        <v>0</v>
      </c>
      <c r="F8" s="20">
        <f>E8*C8</f>
        <v>0</v>
      </c>
    </row>
    <row r="9" spans="2:7" ht="12.75">
      <c r="B9" s="7"/>
      <c r="C9" s="3"/>
      <c r="D9" s="42"/>
      <c r="E9" s="49"/>
      <c r="F9" s="144">
        <f>SUM(F7:F8)</f>
        <v>0</v>
      </c>
      <c r="G9" s="95"/>
    </row>
    <row r="10" spans="2:6" ht="12.75">
      <c r="B10" s="10">
        <f>'CHOA Budget'!A21</f>
        <v>0</v>
      </c>
      <c r="C10" s="3">
        <v>5</v>
      </c>
      <c r="D10" s="42" t="s">
        <v>15</v>
      </c>
      <c r="E10" s="50">
        <f>'CHOA Budget'!E21*1.03/12</f>
        <v>0</v>
      </c>
      <c r="F10" s="20">
        <f>E10*C10</f>
        <v>0</v>
      </c>
    </row>
    <row r="11" spans="2:6" ht="12.75">
      <c r="B11" s="7"/>
      <c r="C11" s="1">
        <v>7</v>
      </c>
      <c r="D11" s="42" t="s">
        <v>15</v>
      </c>
      <c r="E11" s="50">
        <f>'CHOA Budget'!E21/12</f>
        <v>0</v>
      </c>
      <c r="F11" s="20">
        <f>E11*C11</f>
        <v>0</v>
      </c>
    </row>
    <row r="12" spans="2:6" ht="12.75">
      <c r="B12" s="7"/>
      <c r="C12" s="3"/>
      <c r="D12" s="42"/>
      <c r="E12" s="49"/>
      <c r="F12" s="144">
        <f>SUM(F10:F11)</f>
        <v>0</v>
      </c>
    </row>
    <row r="13" spans="2:6" ht="12.75">
      <c r="B13" s="7"/>
      <c r="C13" s="3"/>
      <c r="D13" s="42"/>
      <c r="E13" s="49"/>
      <c r="F13" s="20"/>
    </row>
    <row r="14" spans="2:6" ht="12.75">
      <c r="B14" s="10">
        <f>'CHOA Budget'!A22</f>
        <v>0</v>
      </c>
      <c r="C14" s="3">
        <f>C10</f>
        <v>5</v>
      </c>
      <c r="D14" s="42" t="s">
        <v>15</v>
      </c>
      <c r="E14" s="49">
        <f>'CHOA Budget'!E22*1.03/12</f>
        <v>0</v>
      </c>
      <c r="F14" s="20">
        <f>E14*C14</f>
        <v>0</v>
      </c>
    </row>
    <row r="15" spans="2:6" ht="12.75">
      <c r="B15" s="7"/>
      <c r="C15" s="1">
        <f>C11</f>
        <v>7</v>
      </c>
      <c r="D15" s="42" t="s">
        <v>15</v>
      </c>
      <c r="E15" s="50">
        <f>'CHOA Budget'!E22*1.03^2/12</f>
        <v>0</v>
      </c>
      <c r="F15" s="20">
        <f>E15*C15</f>
        <v>0</v>
      </c>
    </row>
    <row r="16" spans="2:6" ht="12.75">
      <c r="B16" s="7"/>
      <c r="C16" s="3"/>
      <c r="D16" s="42"/>
      <c r="E16" s="49"/>
      <c r="F16" s="144">
        <f>SUM(F14:F15)</f>
        <v>0</v>
      </c>
    </row>
    <row r="17" spans="2:6" ht="12.75">
      <c r="B17" s="7"/>
      <c r="C17" s="3"/>
      <c r="D17" s="42"/>
      <c r="E17" s="49"/>
      <c r="F17" s="20"/>
    </row>
    <row r="18" spans="2:6" ht="12.75">
      <c r="B18" s="10">
        <f>'CHOA Budget'!A23</f>
        <v>0</v>
      </c>
      <c r="C18" s="3">
        <f>C14</f>
        <v>5</v>
      </c>
      <c r="D18" s="42" t="s">
        <v>15</v>
      </c>
      <c r="E18" s="49">
        <f>'CHOA Budget'!E23*1.03/12</f>
        <v>0</v>
      </c>
      <c r="F18" s="20">
        <f>E18*C18</f>
        <v>0</v>
      </c>
    </row>
    <row r="19" spans="2:6" ht="12.75">
      <c r="B19" s="7"/>
      <c r="C19" s="1">
        <f>C15</f>
        <v>7</v>
      </c>
      <c r="D19" s="42" t="s">
        <v>15</v>
      </c>
      <c r="E19" s="50">
        <f>'CHOA Budget'!E23*1.03^2/12</f>
        <v>0</v>
      </c>
      <c r="F19" s="20">
        <f>E19*C19</f>
        <v>0</v>
      </c>
    </row>
    <row r="20" spans="2:6" ht="12.75">
      <c r="B20" s="7"/>
      <c r="C20" s="3"/>
      <c r="D20" s="42"/>
      <c r="E20" s="49"/>
      <c r="F20" s="144">
        <f>SUM(F18:F19)</f>
        <v>0</v>
      </c>
    </row>
    <row r="21" spans="2:6" ht="12.75">
      <c r="B21" s="7"/>
      <c r="C21" s="3"/>
      <c r="D21" s="42"/>
      <c r="E21" s="49"/>
      <c r="F21" s="20"/>
    </row>
    <row r="22" spans="2:6" ht="12.75">
      <c r="B22" s="10">
        <f>'CHOA Budget'!A24</f>
        <v>0</v>
      </c>
      <c r="C22" s="3">
        <f>C18</f>
        <v>5</v>
      </c>
      <c r="D22" s="42" t="s">
        <v>15</v>
      </c>
      <c r="E22" s="49">
        <f>'CHOA Budget'!E24*1.03/12</f>
        <v>0</v>
      </c>
      <c r="F22" s="20">
        <f>E22*C22</f>
        <v>0</v>
      </c>
    </row>
    <row r="23" spans="2:6" ht="12.75">
      <c r="B23" s="7"/>
      <c r="C23" s="1">
        <f>C19</f>
        <v>7</v>
      </c>
      <c r="D23" s="42" t="s">
        <v>15</v>
      </c>
      <c r="E23" s="50">
        <f>'CHOA Budget'!E24*1.03^2/12</f>
        <v>0</v>
      </c>
      <c r="F23" s="20">
        <f>E23*C23</f>
        <v>0</v>
      </c>
    </row>
    <row r="24" spans="1:6" ht="12.75">
      <c r="A24" s="13"/>
      <c r="B24" s="34"/>
      <c r="C24" s="35"/>
      <c r="D24" s="43"/>
      <c r="E24" s="51"/>
      <c r="F24" s="144">
        <f>SUM(F22:F23)</f>
        <v>0</v>
      </c>
    </row>
    <row r="25" spans="1:6" ht="12.75">
      <c r="A25" s="12"/>
      <c r="B25" s="10"/>
      <c r="C25" s="29"/>
      <c r="D25" s="44"/>
      <c r="E25" s="52"/>
      <c r="F25" s="39"/>
    </row>
    <row r="26" spans="2:6" ht="12.75">
      <c r="B26" s="10">
        <f>'CHOA Budget'!A25</f>
        <v>0</v>
      </c>
      <c r="C26" s="3">
        <f>C22</f>
        <v>5</v>
      </c>
      <c r="D26" s="42" t="s">
        <v>15</v>
      </c>
      <c r="E26" s="49">
        <f>'CHOA Budget'!E25*1.03/12</f>
        <v>0</v>
      </c>
      <c r="F26" s="20">
        <f>E26*C26</f>
        <v>0</v>
      </c>
    </row>
    <row r="27" spans="2:6" ht="12.75">
      <c r="B27" s="7"/>
      <c r="C27" s="1">
        <f>C23</f>
        <v>7</v>
      </c>
      <c r="D27" s="42" t="s">
        <v>15</v>
      </c>
      <c r="E27" s="50">
        <f>'CHOA Budget'!E25*1.03^2/12</f>
        <v>0</v>
      </c>
      <c r="F27" s="20">
        <f>E27*C27</f>
        <v>0</v>
      </c>
    </row>
    <row r="28" spans="2:6" ht="12.75">
      <c r="B28" s="7"/>
      <c r="C28" s="3"/>
      <c r="D28" s="42"/>
      <c r="E28" s="49"/>
      <c r="F28" s="144">
        <f>SUM(F26:F27)</f>
        <v>0</v>
      </c>
    </row>
    <row r="29" spans="2:6" ht="12.75">
      <c r="B29" s="7"/>
      <c r="C29" s="3"/>
      <c r="D29" s="42"/>
      <c r="E29" s="49"/>
      <c r="F29" s="20"/>
    </row>
    <row r="30" spans="2:6" ht="12.75">
      <c r="B30" s="10">
        <f>'CHOA Budget'!A26</f>
        <v>0</v>
      </c>
      <c r="C30" s="3">
        <f>C26</f>
        <v>5</v>
      </c>
      <c r="D30" s="42" t="s">
        <v>15</v>
      </c>
      <c r="E30" s="49">
        <f>'CHOA Budget'!E26*1.03/12</f>
        <v>0</v>
      </c>
      <c r="F30" s="20">
        <f>E30*C30</f>
        <v>0</v>
      </c>
    </row>
    <row r="31" spans="2:6" ht="12.75">
      <c r="B31" s="7"/>
      <c r="C31" s="1">
        <f>C27</f>
        <v>7</v>
      </c>
      <c r="D31" s="42" t="s">
        <v>15</v>
      </c>
      <c r="E31" s="50">
        <f>'CHOA Budget'!E26*1.03^2/12</f>
        <v>0</v>
      </c>
      <c r="F31" s="20">
        <f>E31*C31</f>
        <v>0</v>
      </c>
    </row>
    <row r="32" spans="2:6" ht="12.75">
      <c r="B32" s="7"/>
      <c r="C32" s="3"/>
      <c r="D32" s="42"/>
      <c r="E32" s="49"/>
      <c r="F32" s="144">
        <f>SUM(F30:F31)</f>
        <v>0</v>
      </c>
    </row>
    <row r="33" spans="2:6" ht="12.75">
      <c r="B33" s="7"/>
      <c r="C33" s="3"/>
      <c r="D33" s="42"/>
      <c r="E33" s="49"/>
      <c r="F33" s="20"/>
    </row>
    <row r="34" spans="2:6" ht="12.75">
      <c r="B34" s="10">
        <f>'CHOA Budget'!A27</f>
        <v>0</v>
      </c>
      <c r="C34" s="3">
        <f>C30</f>
        <v>5</v>
      </c>
      <c r="D34" s="42" t="s">
        <v>15</v>
      </c>
      <c r="E34" s="49">
        <f>'CHOA Budget'!E27*1.03/12</f>
        <v>0</v>
      </c>
      <c r="F34" s="20">
        <f>E34*C34</f>
        <v>0</v>
      </c>
    </row>
    <row r="35" spans="2:6" ht="12.75">
      <c r="B35" s="7"/>
      <c r="C35" s="1">
        <f>C31</f>
        <v>7</v>
      </c>
      <c r="D35" s="42" t="s">
        <v>15</v>
      </c>
      <c r="E35" s="50">
        <f>'CHOA Budget'!E27*1.03^2/12</f>
        <v>0</v>
      </c>
      <c r="F35" s="20">
        <f>E35*C35</f>
        <v>0</v>
      </c>
    </row>
    <row r="36" spans="2:6" ht="12.75">
      <c r="B36" s="7"/>
      <c r="C36" s="3"/>
      <c r="D36" s="42"/>
      <c r="E36" s="49"/>
      <c r="F36" s="144">
        <f>SUM(F34:F35)</f>
        <v>0</v>
      </c>
    </row>
    <row r="37" spans="2:6" ht="12.75">
      <c r="B37" s="7"/>
      <c r="C37" s="3"/>
      <c r="D37" s="42"/>
      <c r="E37" s="49"/>
      <c r="F37" s="20"/>
    </row>
    <row r="38" spans="1:6" ht="12.75">
      <c r="A38" s="11"/>
      <c r="B38" s="10">
        <f>'CHOA Budget'!A28</f>
        <v>0</v>
      </c>
      <c r="C38" s="19">
        <f>C34</f>
        <v>5</v>
      </c>
      <c r="D38" s="42" t="s">
        <v>15</v>
      </c>
      <c r="E38" s="49">
        <f>'CHOA Budget'!E28*1.03/12</f>
        <v>0</v>
      </c>
      <c r="F38" s="20">
        <f>E38*C38</f>
        <v>0</v>
      </c>
    </row>
    <row r="39" spans="2:6" ht="12.75">
      <c r="B39" s="7"/>
      <c r="C39" s="1">
        <f>C35</f>
        <v>7</v>
      </c>
      <c r="D39" s="42" t="s">
        <v>15</v>
      </c>
      <c r="E39" s="50">
        <f>'CHOA Budget'!E28*1.03^2/12</f>
        <v>0</v>
      </c>
      <c r="F39" s="20">
        <f>E39*C39</f>
        <v>0</v>
      </c>
    </row>
    <row r="40" spans="2:6" ht="12.75">
      <c r="B40" s="7"/>
      <c r="C40" s="3"/>
      <c r="D40" s="42"/>
      <c r="E40" s="49"/>
      <c r="F40" s="144">
        <f>SUM(F38:F39)</f>
        <v>0</v>
      </c>
    </row>
    <row r="41" spans="2:6" ht="12.75">
      <c r="B41" s="7"/>
      <c r="C41" s="3"/>
      <c r="D41" s="42"/>
      <c r="E41" s="49"/>
      <c r="F41" s="20"/>
    </row>
    <row r="42" spans="2:6" ht="12.75">
      <c r="B42" s="10">
        <f>'CHOA Budget'!A29</f>
        <v>0</v>
      </c>
      <c r="C42" s="3">
        <f>C38</f>
        <v>5</v>
      </c>
      <c r="D42" s="42" t="s">
        <v>15</v>
      </c>
      <c r="E42" s="49">
        <f>'CHOA Budget'!E29*1.03/12</f>
        <v>0</v>
      </c>
      <c r="F42" s="20">
        <f>E42*C42</f>
        <v>0</v>
      </c>
    </row>
    <row r="43" spans="2:6" ht="12.75">
      <c r="B43" s="7"/>
      <c r="C43" s="1">
        <f>C39</f>
        <v>7</v>
      </c>
      <c r="D43" s="42" t="s">
        <v>15</v>
      </c>
      <c r="E43" s="50">
        <f>'CHOA Budget'!E29*1.03^2/12</f>
        <v>0</v>
      </c>
      <c r="F43" s="20">
        <f>E43*C43</f>
        <v>0</v>
      </c>
    </row>
    <row r="44" spans="2:6" ht="12.75">
      <c r="B44" s="7"/>
      <c r="C44" s="3"/>
      <c r="D44" s="42"/>
      <c r="E44" s="49"/>
      <c r="F44" s="144">
        <f>SUM(F42:F43)</f>
        <v>0</v>
      </c>
    </row>
    <row r="45" spans="2:6" ht="12.75">
      <c r="B45" s="7"/>
      <c r="C45" s="3"/>
      <c r="D45" s="42"/>
      <c r="E45" s="49"/>
      <c r="F45" s="20"/>
    </row>
    <row r="46" spans="1:6" ht="12.75">
      <c r="A46" s="20"/>
      <c r="B46" s="116">
        <f>'CHOA Budget'!A30</f>
        <v>0</v>
      </c>
      <c r="C46" s="3">
        <f>C42</f>
        <v>5</v>
      </c>
      <c r="D46" s="42" t="s">
        <v>15</v>
      </c>
      <c r="E46" s="49">
        <f>'CHOA Budget'!E30*1.03/12</f>
        <v>0</v>
      </c>
      <c r="F46" s="20">
        <f>E46*C46</f>
        <v>0</v>
      </c>
    </row>
    <row r="47" spans="1:6" ht="12.75">
      <c r="A47" s="8"/>
      <c r="C47" s="1">
        <f>C43</f>
        <v>7</v>
      </c>
      <c r="D47" s="42" t="s">
        <v>15</v>
      </c>
      <c r="E47" s="50">
        <f>'CHOA Budget'!E30*1.03^2/12</f>
        <v>0</v>
      </c>
      <c r="F47" s="20">
        <f>E47*C47</f>
        <v>0</v>
      </c>
    </row>
    <row r="48" spans="1:6" ht="12.75">
      <c r="A48" s="8"/>
      <c r="C48" s="3"/>
      <c r="D48" s="42"/>
      <c r="E48" s="49"/>
      <c r="F48" s="144">
        <f>SUM(F46:F47)</f>
        <v>0</v>
      </c>
    </row>
    <row r="49" spans="1:6" ht="12.75">
      <c r="A49" s="8"/>
      <c r="F49" s="142"/>
    </row>
    <row r="50" spans="1:6" ht="12.75">
      <c r="A50" s="8"/>
      <c r="B50" s="11">
        <f>'CHOA Budget'!A31</f>
        <v>0</v>
      </c>
      <c r="C50" s="3">
        <f>C46</f>
        <v>5</v>
      </c>
      <c r="D50" s="42" t="s">
        <v>15</v>
      </c>
      <c r="E50" s="49">
        <f>'CHOA Budget'!E31*1.03/12</f>
        <v>0</v>
      </c>
      <c r="F50" s="20">
        <f>E50*C50</f>
        <v>0</v>
      </c>
    </row>
    <row r="51" spans="1:6" ht="12.75">
      <c r="A51" s="8"/>
      <c r="C51" s="1">
        <f>C47</f>
        <v>7</v>
      </c>
      <c r="D51" s="42" t="s">
        <v>15</v>
      </c>
      <c r="E51" s="50">
        <f>'CHOA Budget'!E31*1.03^2/12</f>
        <v>0</v>
      </c>
      <c r="F51" s="20">
        <f>E51*C51</f>
        <v>0</v>
      </c>
    </row>
    <row r="52" spans="1:6" ht="12.75">
      <c r="A52" s="8"/>
      <c r="C52" s="3"/>
      <c r="D52" s="42"/>
      <c r="E52" s="49"/>
      <c r="F52" s="144">
        <f>SUM(F50:F51)</f>
        <v>0</v>
      </c>
    </row>
    <row r="53" spans="1:6" ht="12.75">
      <c r="A53" s="8"/>
      <c r="F53" s="142"/>
    </row>
    <row r="54" spans="1:6" ht="12.75">
      <c r="A54" s="8"/>
      <c r="B54" s="11">
        <f>'CHOA Budget'!A32</f>
        <v>0</v>
      </c>
      <c r="C54" s="3">
        <f>C50</f>
        <v>5</v>
      </c>
      <c r="D54" s="42" t="s">
        <v>15</v>
      </c>
      <c r="E54" s="49">
        <f>'CHOA Budget'!E32*1.03/12</f>
        <v>0</v>
      </c>
      <c r="F54" s="20">
        <f>E54*C54</f>
        <v>0</v>
      </c>
    </row>
    <row r="55" spans="1:6" ht="12.75">
      <c r="A55" s="8"/>
      <c r="C55" s="1">
        <f>C51</f>
        <v>7</v>
      </c>
      <c r="D55" s="42" t="s">
        <v>15</v>
      </c>
      <c r="E55" s="50">
        <f>'CHOA Budget'!E32*1.03^2/12</f>
        <v>0</v>
      </c>
      <c r="F55" s="20">
        <f>E55*C55</f>
        <v>0</v>
      </c>
    </row>
    <row r="56" spans="1:6" ht="12.75">
      <c r="A56" s="8"/>
      <c r="C56" s="3"/>
      <c r="D56" s="42"/>
      <c r="E56" s="49"/>
      <c r="F56" s="144">
        <f>SUM(F54:F55)</f>
        <v>0</v>
      </c>
    </row>
    <row r="57" spans="1:6" ht="12.75">
      <c r="A57" s="8"/>
      <c r="F57" s="142"/>
    </row>
    <row r="58" spans="1:6" ht="12.75">
      <c r="A58" s="8"/>
      <c r="B58" s="11">
        <f>'CHOA Budget'!A33</f>
        <v>0</v>
      </c>
      <c r="C58" s="3">
        <f>C54</f>
        <v>5</v>
      </c>
      <c r="D58" s="42" t="s">
        <v>15</v>
      </c>
      <c r="E58" s="49">
        <f>'CHOA Budget'!E33*1.03/12</f>
        <v>0</v>
      </c>
      <c r="F58" s="20">
        <f>E58*C58</f>
        <v>0</v>
      </c>
    </row>
    <row r="59" spans="1:6" ht="12.75">
      <c r="A59" s="8"/>
      <c r="C59" s="1">
        <f>C55</f>
        <v>7</v>
      </c>
      <c r="D59" s="42" t="s">
        <v>15</v>
      </c>
      <c r="E59" s="50">
        <f>'CHOA Budget'!E33*1.03^2/12</f>
        <v>0</v>
      </c>
      <c r="F59" s="20">
        <f>E59*C59</f>
        <v>0</v>
      </c>
    </row>
    <row r="60" spans="2:6" ht="12.75">
      <c r="B60" s="9"/>
      <c r="C60" s="2"/>
      <c r="D60" s="45"/>
      <c r="E60" s="53"/>
      <c r="F60" s="144">
        <f>SUM(F58:F59)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Emory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cardiology</dc:creator>
  <cp:keywords/>
  <dc:description/>
  <cp:lastModifiedBy>CHOA</cp:lastModifiedBy>
  <cp:lastPrinted>2013-01-17T16:55:27Z</cp:lastPrinted>
  <dcterms:created xsi:type="dcterms:W3CDTF">2000-02-03T21:08:39Z</dcterms:created>
  <dcterms:modified xsi:type="dcterms:W3CDTF">2014-08-08T19:18:41Z</dcterms:modified>
  <cp:category/>
  <cp:version/>
  <cp:contentType/>
  <cp:contentStatus/>
</cp:coreProperties>
</file>